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65C37C24-E769-4C7C-B4D6-9FE9C7F27628}" xr6:coauthVersionLast="47" xr6:coauthVersionMax="47" xr10:uidLastSave="{00000000-0000-0000-0000-000000000000}"/>
  <bookViews>
    <workbookView xWindow="28680" yWindow="-120" windowWidth="29040" windowHeight="15840" tabRatio="834" xr2:uid="{755E4EC0-E2FB-4E62-AFC7-70A56A3A6229}"/>
  </bookViews>
  <sheets>
    <sheet name="Title" sheetId="2" r:id="rId1"/>
    <sheet name="Overview" sheetId="1" r:id="rId2"/>
    <sheet name="Output" sheetId="35" r:id="rId3"/>
    <sheet name="Calculations" sheetId="20" r:id="rId4"/>
    <sheet name="Inputs" sheetId="36" r:id="rId5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GoalSeekTargetValue" hidden="1">0</definedName>
    <definedName name="_AtRisk_SimSetting_LiveUpdate" hidden="1">TRUE</definedName>
    <definedName name="_AtRisk_SimSetting_LiveUpdatePeriod" hidden="1">-1</definedName>
    <definedName name="_AtRisk_SimSetting_MacroMode" hidden="1">0</definedName>
    <definedName name="_AtRisk_SimSetting_MacroRecalculationBehavior" hidden="1">0</definedName>
    <definedName name="_AtRisk_SimSetting_MultipleCPUManualCount" hidden="1">4</definedName>
    <definedName name="_AtRisk_SimSetting_MultipleCPUMode" hidden="1">0</definedName>
    <definedName name="_AtRisk_SimSetting_RandomNumberGenerator" hidden="1">0</definedName>
    <definedName name="_AtRisk_SimSetting_ReportOptionCustomItemsCount" hidden="1">0</definedName>
    <definedName name="_AtRisk_SimSetting_ReportOptionDataMode" hidden="1">1</definedName>
    <definedName name="_AtRisk_SimSetting_ReportOptionReportMultiSimType" hidden="1">1</definedName>
    <definedName name="_AtRisk_SimSetting_ReportOptionReportPlacement" hidden="1">1</definedName>
    <definedName name="_AtRisk_SimSetting_ReportOptionReportSelection" hidden="1">0</definedName>
    <definedName name="_AtRisk_SimSetting_ReportOptionReportsFileType" hidden="1">1</definedName>
    <definedName name="_AtRisk_SimSetting_ReportOptionReportStyle" hidden="1">1</definedName>
    <definedName name="_AtRisk_SimSetting_ReportOptionSelectiveQR" hidden="1">FALSE</definedName>
    <definedName name="_AtRisk_SimSetting_ReportsList" hidden="1">0</definedName>
    <definedName name="_AtRisk_SimSetting_ShowSimulationProgressWindow" hidden="1">TRUE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ActiveSimulationNumber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xlnm._FilterDatabase" localSheetId="3" hidden="1">Calculations!$B$8:$I$65</definedName>
    <definedName name="_xlnm._FilterDatabase" localSheetId="2" hidden="1">Output!$B$54:$F$70</definedName>
    <definedName name="Pal_Workbook_GUID" hidden="1">"6S1JHEHENLE191V518WIWCLK"</definedName>
    <definedName name="_xlnm.Print_Area" localSheetId="0">Title!$A$1:$P$36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7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35" l="1"/>
  <c r="E54" i="35"/>
  <c r="F54" i="35"/>
  <c r="D55" i="35"/>
  <c r="E55" i="35"/>
  <c r="F55" i="35"/>
  <c r="D56" i="35"/>
  <c r="E56" i="35"/>
  <c r="F56" i="35"/>
  <c r="D58" i="35"/>
  <c r="E58" i="35"/>
  <c r="F58" i="35"/>
  <c r="D59" i="35"/>
  <c r="E59" i="35"/>
  <c r="F59" i="35"/>
  <c r="D62" i="35"/>
  <c r="E62" i="35"/>
  <c r="F62" i="35"/>
  <c r="D60" i="35"/>
  <c r="E60" i="35"/>
  <c r="F60" i="35"/>
  <c r="D61" i="35"/>
  <c r="E61" i="35"/>
  <c r="F61" i="35"/>
  <c r="D63" i="35"/>
  <c r="E63" i="35"/>
  <c r="F63" i="35"/>
  <c r="D64" i="35"/>
  <c r="E64" i="35"/>
  <c r="F64" i="35"/>
  <c r="D66" i="35"/>
  <c r="E66" i="35"/>
  <c r="F66" i="35"/>
  <c r="D67" i="35"/>
  <c r="E67" i="35"/>
  <c r="F67" i="35"/>
  <c r="D68" i="35"/>
  <c r="E68" i="35"/>
  <c r="F68" i="35"/>
  <c r="D65" i="35"/>
  <c r="E65" i="35"/>
  <c r="F65" i="35"/>
  <c r="D69" i="35"/>
  <c r="E69" i="35"/>
  <c r="F69" i="35"/>
  <c r="D57" i="35"/>
  <c r="E57" i="35"/>
  <c r="F57" i="35"/>
  <c r="D70" i="35"/>
  <c r="E70" i="35"/>
  <c r="F70" i="35"/>
  <c r="C55" i="35"/>
  <c r="C56" i="35"/>
  <c r="C58" i="35"/>
  <c r="C59" i="35"/>
  <c r="C62" i="35"/>
  <c r="C60" i="35"/>
  <c r="C61" i="35"/>
  <c r="C63" i="35"/>
  <c r="C64" i="35"/>
  <c r="C66" i="35"/>
  <c r="C67" i="35"/>
  <c r="C68" i="35"/>
  <c r="C65" i="35"/>
  <c r="C69" i="35"/>
  <c r="C57" i="35"/>
  <c r="C70" i="35"/>
  <c r="C54" i="35"/>
  <c r="D50" i="35"/>
  <c r="E50" i="35"/>
  <c r="F50" i="35"/>
  <c r="D39" i="35"/>
  <c r="E39" i="35"/>
  <c r="F39" i="35"/>
  <c r="D43" i="35"/>
  <c r="E43" i="35"/>
  <c r="F43" i="35"/>
  <c r="D46" i="35"/>
  <c r="E46" i="35"/>
  <c r="F46" i="35"/>
  <c r="D44" i="35"/>
  <c r="E44" i="35"/>
  <c r="F44" i="35"/>
  <c r="D47" i="35"/>
  <c r="E47" i="35"/>
  <c r="F47" i="35"/>
  <c r="D48" i="35"/>
  <c r="E48" i="35"/>
  <c r="F48" i="35"/>
  <c r="D40" i="35"/>
  <c r="E40" i="35"/>
  <c r="F40" i="35"/>
  <c r="D49" i="35"/>
  <c r="E49" i="35"/>
  <c r="F49" i="35"/>
  <c r="D45" i="35"/>
  <c r="E45" i="35"/>
  <c r="F45" i="35"/>
  <c r="D41" i="35"/>
  <c r="E41" i="35"/>
  <c r="F41" i="35"/>
  <c r="D42" i="35"/>
  <c r="E42" i="35"/>
  <c r="F42" i="35"/>
  <c r="D51" i="35"/>
  <c r="E51" i="35"/>
  <c r="F51" i="35"/>
  <c r="C39" i="35"/>
  <c r="C43" i="35"/>
  <c r="C46" i="35"/>
  <c r="C44" i="35"/>
  <c r="C47" i="35"/>
  <c r="C48" i="35"/>
  <c r="C40" i="35"/>
  <c r="C49" i="35"/>
  <c r="C45" i="35"/>
  <c r="C41" i="35"/>
  <c r="C42" i="35"/>
  <c r="C51" i="35"/>
  <c r="C50" i="35"/>
  <c r="D10" i="35"/>
  <c r="E10" i="35"/>
  <c r="F10" i="35"/>
  <c r="D12" i="35"/>
  <c r="E12" i="35"/>
  <c r="F12" i="35"/>
  <c r="D13" i="35"/>
  <c r="E13" i="35"/>
  <c r="F13" i="35"/>
  <c r="D14" i="35"/>
  <c r="E14" i="35"/>
  <c r="F14" i="35"/>
  <c r="D11" i="35"/>
  <c r="E11" i="35"/>
  <c r="F11" i="35"/>
  <c r="D15" i="35"/>
  <c r="E15" i="35"/>
  <c r="F15" i="35"/>
  <c r="D16" i="35"/>
  <c r="E16" i="35"/>
  <c r="F16" i="35"/>
  <c r="D17" i="35"/>
  <c r="E17" i="35"/>
  <c r="F17" i="35"/>
  <c r="D18" i="35"/>
  <c r="E18" i="35"/>
  <c r="F18" i="35"/>
  <c r="D20" i="35"/>
  <c r="E20" i="35"/>
  <c r="F20" i="35"/>
  <c r="D19" i="35"/>
  <c r="E19" i="35"/>
  <c r="F19" i="35"/>
  <c r="D21" i="35"/>
  <c r="E21" i="35"/>
  <c r="F21" i="35"/>
  <c r="D24" i="35"/>
  <c r="E24" i="35"/>
  <c r="F24" i="35"/>
  <c r="D25" i="35"/>
  <c r="E25" i="35"/>
  <c r="F25" i="35"/>
  <c r="D26" i="35"/>
  <c r="E26" i="35"/>
  <c r="F26" i="35"/>
  <c r="D27" i="35"/>
  <c r="E27" i="35"/>
  <c r="F27" i="35"/>
  <c r="D28" i="35"/>
  <c r="E28" i="35"/>
  <c r="F28" i="35"/>
  <c r="D22" i="35"/>
  <c r="E22" i="35"/>
  <c r="F22" i="35"/>
  <c r="D30" i="35"/>
  <c r="E30" i="35"/>
  <c r="F30" i="35"/>
  <c r="D35" i="35"/>
  <c r="E35" i="35"/>
  <c r="F35" i="35"/>
  <c r="D31" i="35"/>
  <c r="E31" i="35"/>
  <c r="F31" i="35"/>
  <c r="D32" i="35"/>
  <c r="E32" i="35"/>
  <c r="F32" i="35"/>
  <c r="D33" i="35"/>
  <c r="E33" i="35"/>
  <c r="F33" i="35"/>
  <c r="D23" i="35"/>
  <c r="E23" i="35"/>
  <c r="F23" i="35"/>
  <c r="D34" i="35"/>
  <c r="E34" i="35"/>
  <c r="F34" i="35"/>
  <c r="D36" i="35"/>
  <c r="E36" i="35"/>
  <c r="F36" i="35"/>
  <c r="D29" i="35"/>
  <c r="E29" i="35"/>
  <c r="F29" i="35"/>
  <c r="C12" i="35"/>
  <c r="C13" i="35"/>
  <c r="C14" i="35"/>
  <c r="C11" i="35"/>
  <c r="C15" i="35"/>
  <c r="C16" i="35"/>
  <c r="C17" i="35"/>
  <c r="C18" i="35"/>
  <c r="C20" i="35"/>
  <c r="C19" i="35"/>
  <c r="C21" i="35"/>
  <c r="C24" i="35"/>
  <c r="C25" i="35"/>
  <c r="C26" i="35"/>
  <c r="C27" i="35"/>
  <c r="C28" i="35"/>
  <c r="C22" i="35"/>
  <c r="C30" i="35"/>
  <c r="C35" i="35"/>
  <c r="C31" i="35"/>
  <c r="C32" i="35"/>
  <c r="C33" i="35"/>
  <c r="C23" i="35"/>
  <c r="C34" i="35"/>
  <c r="C36" i="35"/>
  <c r="C29" i="35"/>
  <c r="C10" i="35"/>
  <c r="F5" i="20"/>
  <c r="B10" i="20"/>
  <c r="C10" i="20"/>
  <c r="E10" i="20"/>
  <c r="F10" i="20"/>
  <c r="B11" i="20"/>
  <c r="C11" i="20"/>
  <c r="E11" i="20"/>
  <c r="F11" i="20"/>
  <c r="B12" i="20"/>
  <c r="C12" i="20"/>
  <c r="E12" i="20"/>
  <c r="F12" i="20"/>
  <c r="B13" i="20"/>
  <c r="C13" i="20"/>
  <c r="E13" i="20"/>
  <c r="F13" i="20"/>
  <c r="B14" i="20"/>
  <c r="C14" i="20"/>
  <c r="E14" i="20"/>
  <c r="F14" i="20"/>
  <c r="B15" i="20"/>
  <c r="C15" i="20"/>
  <c r="E15" i="20"/>
  <c r="F15" i="20"/>
  <c r="B16" i="20"/>
  <c r="C16" i="20"/>
  <c r="E16" i="20"/>
  <c r="F16" i="20"/>
  <c r="B17" i="20"/>
  <c r="C17" i="20"/>
  <c r="E17" i="20"/>
  <c r="F17" i="20"/>
  <c r="B18" i="20"/>
  <c r="C18" i="20"/>
  <c r="E18" i="20"/>
  <c r="F18" i="20"/>
  <c r="B19" i="20"/>
  <c r="C19" i="20"/>
  <c r="E19" i="20"/>
  <c r="F19" i="20"/>
  <c r="B20" i="20"/>
  <c r="C20" i="20"/>
  <c r="E20" i="20"/>
  <c r="F20" i="20"/>
  <c r="B21" i="20"/>
  <c r="C21" i="20"/>
  <c r="E21" i="20"/>
  <c r="F21" i="20"/>
  <c r="B22" i="20"/>
  <c r="C22" i="20"/>
  <c r="E22" i="20"/>
  <c r="F22" i="20"/>
  <c r="B23" i="20"/>
  <c r="C23" i="20"/>
  <c r="E23" i="20"/>
  <c r="F23" i="20"/>
  <c r="B24" i="20"/>
  <c r="C24" i="20"/>
  <c r="E24" i="20"/>
  <c r="F24" i="20"/>
  <c r="B25" i="20"/>
  <c r="C25" i="20"/>
  <c r="E25" i="20"/>
  <c r="F25" i="20"/>
  <c r="B26" i="20"/>
  <c r="C26" i="20"/>
  <c r="E26" i="20"/>
  <c r="F26" i="20"/>
  <c r="B27" i="20"/>
  <c r="C27" i="20"/>
  <c r="E27" i="20"/>
  <c r="F27" i="20"/>
  <c r="B28" i="20"/>
  <c r="C28" i="20"/>
  <c r="E28" i="20"/>
  <c r="F28" i="20"/>
  <c r="B29" i="20"/>
  <c r="C29" i="20"/>
  <c r="E29" i="20"/>
  <c r="F29" i="20"/>
  <c r="B30" i="20"/>
  <c r="C30" i="20"/>
  <c r="E30" i="20"/>
  <c r="F30" i="20"/>
  <c r="B31" i="20"/>
  <c r="C31" i="20"/>
  <c r="E31" i="20"/>
  <c r="F31" i="20"/>
  <c r="B32" i="20"/>
  <c r="C32" i="20"/>
  <c r="E32" i="20"/>
  <c r="F32" i="20"/>
  <c r="B33" i="20"/>
  <c r="C33" i="20"/>
  <c r="E33" i="20"/>
  <c r="F33" i="20"/>
  <c r="B34" i="20"/>
  <c r="C34" i="20"/>
  <c r="E34" i="20"/>
  <c r="F34" i="20"/>
  <c r="B35" i="20"/>
  <c r="C35" i="20"/>
  <c r="E35" i="20"/>
  <c r="F35" i="20"/>
  <c r="B36" i="20"/>
  <c r="C36" i="20"/>
  <c r="E36" i="20"/>
  <c r="F36" i="20"/>
  <c r="B37" i="20"/>
  <c r="C37" i="20"/>
  <c r="E37" i="20"/>
  <c r="F37" i="20"/>
  <c r="B38" i="20"/>
  <c r="C38" i="20"/>
  <c r="E38" i="20"/>
  <c r="F38" i="20"/>
  <c r="B39" i="20"/>
  <c r="C39" i="20"/>
  <c r="E39" i="20"/>
  <c r="F39" i="20"/>
  <c r="B40" i="20"/>
  <c r="C40" i="20"/>
  <c r="E40" i="20"/>
  <c r="F40" i="20"/>
  <c r="B41" i="20"/>
  <c r="C41" i="20"/>
  <c r="E41" i="20"/>
  <c r="F41" i="20"/>
  <c r="B42" i="20"/>
  <c r="C42" i="20"/>
  <c r="E42" i="20"/>
  <c r="F42" i="20"/>
  <c r="B43" i="20"/>
  <c r="C43" i="20"/>
  <c r="E43" i="20"/>
  <c r="F43" i="20"/>
  <c r="B44" i="20"/>
  <c r="C44" i="20"/>
  <c r="E44" i="20"/>
  <c r="F44" i="20"/>
  <c r="B45" i="20"/>
  <c r="C45" i="20"/>
  <c r="E45" i="20"/>
  <c r="F45" i="20"/>
  <c r="B46" i="20"/>
  <c r="C46" i="20"/>
  <c r="E46" i="20"/>
  <c r="F46" i="20"/>
  <c r="B47" i="20"/>
  <c r="C47" i="20"/>
  <c r="E47" i="20"/>
  <c r="F47" i="20"/>
  <c r="B48" i="20"/>
  <c r="C48" i="20"/>
  <c r="E48" i="20"/>
  <c r="F48" i="20"/>
  <c r="B49" i="20"/>
  <c r="C49" i="20"/>
  <c r="E49" i="20"/>
  <c r="F49" i="20"/>
  <c r="B50" i="20"/>
  <c r="C50" i="20"/>
  <c r="E50" i="20"/>
  <c r="F50" i="20"/>
  <c r="B51" i="20"/>
  <c r="C51" i="20"/>
  <c r="E51" i="20"/>
  <c r="F51" i="20"/>
  <c r="B52" i="20"/>
  <c r="C52" i="20"/>
  <c r="E52" i="20"/>
  <c r="F52" i="20"/>
  <c r="B53" i="20"/>
  <c r="C53" i="20"/>
  <c r="E53" i="20"/>
  <c r="F53" i="20"/>
  <c r="B54" i="20"/>
  <c r="C54" i="20"/>
  <c r="E54" i="20"/>
  <c r="F54" i="20"/>
  <c r="B55" i="20"/>
  <c r="C55" i="20"/>
  <c r="E55" i="20"/>
  <c r="F55" i="20"/>
  <c r="B56" i="20"/>
  <c r="C56" i="20"/>
  <c r="E56" i="20"/>
  <c r="F56" i="20"/>
  <c r="B57" i="20"/>
  <c r="C57" i="20"/>
  <c r="E57" i="20"/>
  <c r="F57" i="20"/>
  <c r="B58" i="20"/>
  <c r="C58" i="20"/>
  <c r="E58" i="20"/>
  <c r="F58" i="20"/>
  <c r="B59" i="20"/>
  <c r="C59" i="20"/>
  <c r="E59" i="20"/>
  <c r="F59" i="20"/>
  <c r="B60" i="20"/>
  <c r="C60" i="20"/>
  <c r="E60" i="20"/>
  <c r="F60" i="20"/>
  <c r="B61" i="20"/>
  <c r="C61" i="20"/>
  <c r="E61" i="20"/>
  <c r="F61" i="20"/>
  <c r="B62" i="20"/>
  <c r="C62" i="20"/>
  <c r="E62" i="20"/>
  <c r="F62" i="20"/>
  <c r="B63" i="20"/>
  <c r="C63" i="20"/>
  <c r="E63" i="20"/>
  <c r="F63" i="20"/>
  <c r="B64" i="20"/>
  <c r="C64" i="20"/>
  <c r="E64" i="20"/>
  <c r="F64" i="20"/>
  <c r="B65" i="20"/>
  <c r="C65" i="20"/>
  <c r="E65" i="20"/>
  <c r="F65" i="20"/>
  <c r="C9" i="20"/>
  <c r="E9" i="20"/>
  <c r="F9" i="20"/>
  <c r="B9" i="20"/>
  <c r="C52" i="35" l="1"/>
  <c r="F73" i="20"/>
  <c r="F76" i="20" s="1"/>
  <c r="F74" i="20"/>
  <c r="F75" i="20"/>
  <c r="F67" i="20"/>
  <c r="G9" i="20" s="1"/>
  <c r="H9" i="20" s="1"/>
  <c r="C71" i="35" l="1"/>
  <c r="C37" i="35"/>
  <c r="G65" i="20"/>
  <c r="G13" i="20"/>
  <c r="G28" i="20"/>
  <c r="G16" i="20"/>
  <c r="G14" i="20"/>
  <c r="G10" i="20"/>
  <c r="G58" i="20"/>
  <c r="G12" i="20"/>
  <c r="G51" i="20"/>
  <c r="G35" i="20"/>
  <c r="G39" i="20"/>
  <c r="G42" i="20"/>
  <c r="G55" i="20"/>
  <c r="G29" i="20"/>
  <c r="G41" i="20"/>
  <c r="G31" i="20"/>
  <c r="G62" i="20"/>
  <c r="G59" i="20"/>
  <c r="G36" i="20"/>
  <c r="G54" i="20"/>
  <c r="G60" i="20"/>
  <c r="G18" i="20"/>
  <c r="G24" i="20"/>
  <c r="G64" i="20"/>
  <c r="G23" i="20"/>
  <c r="G20" i="20"/>
  <c r="G38" i="20"/>
  <c r="G44" i="20"/>
  <c r="G57" i="20"/>
  <c r="G21" i="20"/>
  <c r="G47" i="20"/>
  <c r="G32" i="20"/>
  <c r="G45" i="20"/>
  <c r="G25" i="20"/>
  <c r="G49" i="20"/>
  <c r="G46" i="20"/>
  <c r="G33" i="20"/>
  <c r="G53" i="20"/>
  <c r="G48" i="20"/>
  <c r="G50" i="20"/>
  <c r="G11" i="20"/>
  <c r="G34" i="20"/>
  <c r="G26" i="20"/>
  <c r="G56" i="20"/>
  <c r="G40" i="20"/>
  <c r="G63" i="20"/>
  <c r="G61" i="20"/>
  <c r="G52" i="20"/>
  <c r="G22" i="20"/>
  <c r="G15" i="20"/>
  <c r="G43" i="20"/>
  <c r="G37" i="20"/>
  <c r="G27" i="20"/>
  <c r="G19" i="20"/>
  <c r="G30" i="20"/>
  <c r="G17" i="20"/>
  <c r="C73" i="35" l="1"/>
  <c r="H33" i="20"/>
  <c r="H55" i="20"/>
  <c r="H56" i="20"/>
  <c r="I56" i="20" s="1"/>
  <c r="H28" i="20"/>
  <c r="I28" i="20" s="1"/>
  <c r="H27" i="20"/>
  <c r="H57" i="20"/>
  <c r="H14" i="20"/>
  <c r="I14" i="20" s="1"/>
  <c r="H46" i="20"/>
  <c r="I46" i="20" s="1"/>
  <c r="H54" i="20"/>
  <c r="H16" i="20"/>
  <c r="H49" i="20"/>
  <c r="I49" i="20" s="1"/>
  <c r="H39" i="20"/>
  <c r="I39" i="20" s="1"/>
  <c r="H34" i="20"/>
  <c r="H35" i="20"/>
  <c r="H11" i="20"/>
  <c r="I11" i="20" s="1"/>
  <c r="H45" i="20"/>
  <c r="I45" i="20" s="1"/>
  <c r="H23" i="20"/>
  <c r="H62" i="20"/>
  <c r="H51" i="20"/>
  <c r="H65" i="20"/>
  <c r="H36" i="20"/>
  <c r="H15" i="20"/>
  <c r="H25" i="20"/>
  <c r="I25" i="20" s="1"/>
  <c r="H59" i="20"/>
  <c r="I59" i="20" s="1"/>
  <c r="H50" i="20"/>
  <c r="H12" i="20"/>
  <c r="H22" i="20"/>
  <c r="H52" i="20"/>
  <c r="I52" i="20" s="1"/>
  <c r="H32" i="20"/>
  <c r="H64" i="20"/>
  <c r="H31" i="20"/>
  <c r="I31" i="20" s="1"/>
  <c r="H30" i="20"/>
  <c r="I30" i="20" s="1"/>
  <c r="H61" i="20"/>
  <c r="H48" i="20"/>
  <c r="H47" i="20"/>
  <c r="I47" i="20" s="1"/>
  <c r="H24" i="20"/>
  <c r="I24" i="20" s="1"/>
  <c r="H41" i="20"/>
  <c r="H58" i="20"/>
  <c r="H40" i="20"/>
  <c r="I40" i="20" s="1"/>
  <c r="H60" i="20"/>
  <c r="I60" i="20" s="1"/>
  <c r="H37" i="20"/>
  <c r="H44" i="20"/>
  <c r="I44" i="20" s="1"/>
  <c r="H42" i="20"/>
  <c r="I42" i="20" s="1"/>
  <c r="H43" i="20"/>
  <c r="H38" i="20"/>
  <c r="H13" i="20"/>
  <c r="H17" i="20"/>
  <c r="I17" i="20" s="1"/>
  <c r="H19" i="20"/>
  <c r="I19" i="20" s="1"/>
  <c r="H63" i="20"/>
  <c r="H53" i="20"/>
  <c r="I53" i="20" s="1"/>
  <c r="H21" i="20"/>
  <c r="I21" i="20" s="1"/>
  <c r="H18" i="20"/>
  <c r="H29" i="20"/>
  <c r="I57" i="20"/>
  <c r="I37" i="20"/>
  <c r="I54" i="20"/>
  <c r="I16" i="20"/>
  <c r="I63" i="20"/>
  <c r="I27" i="20"/>
  <c r="I36" i="20"/>
  <c r="I29" i="20"/>
  <c r="I38" i="20"/>
  <c r="I34" i="20"/>
  <c r="I33" i="20"/>
  <c r="I15" i="20"/>
  <c r="I35" i="20"/>
  <c r="I55" i="20"/>
  <c r="I22" i="20"/>
  <c r="I23" i="20"/>
  <c r="I62" i="20"/>
  <c r="I51" i="20"/>
  <c r="I50" i="20"/>
  <c r="I32" i="20"/>
  <c r="I64" i="20"/>
  <c r="I12" i="20"/>
  <c r="I61" i="20"/>
  <c r="I48" i="20"/>
  <c r="I41" i="20"/>
  <c r="I58" i="20"/>
  <c r="G73" i="20"/>
  <c r="H26" i="20"/>
  <c r="H20" i="20"/>
  <c r="G74" i="20"/>
  <c r="G75" i="20"/>
  <c r="I13" i="20"/>
  <c r="H10" i="20"/>
  <c r="G67" i="20"/>
  <c r="I9" i="20"/>
  <c r="I18" i="20" l="1"/>
  <c r="G76" i="20"/>
  <c r="I43" i="20"/>
  <c r="I65" i="20"/>
  <c r="D52" i="35"/>
  <c r="D37" i="35"/>
  <c r="D71" i="35"/>
  <c r="I10" i="20"/>
  <c r="I26" i="20"/>
  <c r="F71" i="35" s="1"/>
  <c r="H67" i="20"/>
  <c r="H74" i="20"/>
  <c r="I20" i="20"/>
  <c r="H75" i="20"/>
  <c r="H73" i="20"/>
  <c r="H76" i="20" l="1"/>
  <c r="I73" i="20"/>
  <c r="E52" i="35"/>
  <c r="E37" i="35"/>
  <c r="I75" i="20"/>
  <c r="D73" i="35"/>
  <c r="F37" i="35"/>
  <c r="E71" i="35"/>
  <c r="I74" i="20"/>
  <c r="F52" i="35"/>
  <c r="I67" i="20"/>
  <c r="E73" i="35" l="1"/>
  <c r="I76" i="20"/>
  <c r="F73" i="35"/>
</calcChain>
</file>

<file path=xl/sharedStrings.xml><?xml version="1.0" encoding="utf-8"?>
<sst xmlns="http://schemas.openxmlformats.org/spreadsheetml/2006/main" count="345" uniqueCount="215">
  <si>
    <t/>
  </si>
  <si>
    <t>Date:</t>
  </si>
  <si>
    <t xml:space="preserve">Overview </t>
  </si>
  <si>
    <t>Purpose</t>
  </si>
  <si>
    <t xml:space="preserve">Description </t>
  </si>
  <si>
    <t>Customer name</t>
  </si>
  <si>
    <t xml:space="preserve">Estimated settlement residue ($) </t>
  </si>
  <si>
    <t>Administration charge allocator (%)</t>
  </si>
  <si>
    <t>Administrative charge ($)</t>
  </si>
  <si>
    <t>Estimated settlement residue net of administrative charge ($)</t>
  </si>
  <si>
    <t>Lines business</t>
  </si>
  <si>
    <t>Alpine Energy Ltd</t>
  </si>
  <si>
    <t>Buller Electricity Ltd</t>
  </si>
  <si>
    <t>Centralines Limited</t>
  </si>
  <si>
    <t>Counties Power Ltd</t>
  </si>
  <si>
    <t>Aurora Energy Limited</t>
  </si>
  <si>
    <t>EA Networks</t>
  </si>
  <si>
    <t>Eastland Network Limited</t>
  </si>
  <si>
    <t>Electra Limited</t>
  </si>
  <si>
    <t>Horizon Energy Distribution Ltd</t>
  </si>
  <si>
    <t>Marlborough Lines Limited</t>
  </si>
  <si>
    <t>Mainpower New Zealand Limited</t>
  </si>
  <si>
    <t>Nelson Electricity Ltd</t>
  </si>
  <si>
    <t>Northpower Limited</t>
  </si>
  <si>
    <t>Orion New Zealand Limited</t>
  </si>
  <si>
    <t>Powerco Limited</t>
  </si>
  <si>
    <t>Powernet Ltd</t>
  </si>
  <si>
    <t>Scanpower Limited</t>
  </si>
  <si>
    <t>Network Tasman Limited</t>
  </si>
  <si>
    <t>Top Energy Ltd</t>
  </si>
  <si>
    <t>Wellington Electricity Lines Limited</t>
  </si>
  <si>
    <t>Unison Networks Limited</t>
  </si>
  <si>
    <t>Vector Limited</t>
  </si>
  <si>
    <t>Waipa Networks Limited</t>
  </si>
  <si>
    <t>Network Waitaki Limited</t>
  </si>
  <si>
    <t>WEL Networks Limited</t>
  </si>
  <si>
    <t>Westpower Limited</t>
  </si>
  <si>
    <t>The Lines Company Ltd</t>
  </si>
  <si>
    <t>Lines business total</t>
  </si>
  <si>
    <t>Direct connect</t>
  </si>
  <si>
    <t>Whareroa Cogeneration Limited</t>
  </si>
  <si>
    <t>Beach Energy Resources NZ (Holdings) Ltd</t>
  </si>
  <si>
    <t>Methanex New Zealand Ltd</t>
  </si>
  <si>
    <t>NZ Aluminium Smelters Limited</t>
  </si>
  <si>
    <t>New Zealand Steel Limited</t>
  </si>
  <si>
    <t>OMV New Zealand Production Ltd</t>
  </si>
  <si>
    <t>Pan Pac Forest Product Limited</t>
  </si>
  <si>
    <t>Daiken Southland Limited</t>
  </si>
  <si>
    <t>Southpark Utilities Limited</t>
  </si>
  <si>
    <t>Norske Skog Tasman Limited</t>
  </si>
  <si>
    <t>GTL Energy New Zealand Ltd</t>
  </si>
  <si>
    <t>KiwiRail Holdings Limited</t>
  </si>
  <si>
    <t>Winstone Pulp International</t>
  </si>
  <si>
    <t>Direct connect total</t>
  </si>
  <si>
    <t>Generator</t>
  </si>
  <si>
    <t>Contact Energy Limited</t>
  </si>
  <si>
    <t>Genesis Energy Ltd</t>
  </si>
  <si>
    <t>Kawerau Geothermal Limited</t>
  </si>
  <si>
    <t>MEL (Te Apiti) Limited</t>
  </si>
  <si>
    <t>MEL (West Wind) Limited</t>
  </si>
  <si>
    <t>Meridian Energy Limited</t>
  </si>
  <si>
    <t>Mercury NZ Limited</t>
  </si>
  <si>
    <t>Mercury SPV Limited</t>
  </si>
  <si>
    <t>Nga Awa Purua Joint Venture</t>
  </si>
  <si>
    <t>Ngatamariki Geothermal Ltd</t>
  </si>
  <si>
    <t>Southdown Cogeneration Ltd</t>
  </si>
  <si>
    <t>Southern Generation GP Limited</t>
  </si>
  <si>
    <t>Tararua Wind Power</t>
  </si>
  <si>
    <t>Nova Energy Limited</t>
  </si>
  <si>
    <t>Todd Generation Taranaki Limited</t>
  </si>
  <si>
    <t>Trustpower Limited</t>
  </si>
  <si>
    <t>Waverley Wind Farm</t>
  </si>
  <si>
    <t>Generator total</t>
  </si>
  <si>
    <t>Total</t>
  </si>
  <si>
    <t>Customer code</t>
  </si>
  <si>
    <t>Customer type</t>
  </si>
  <si>
    <t>Estimated settlement residue net of administration charge</t>
  </si>
  <si>
    <t>Proportion of adminstration charge to be paid (%)</t>
  </si>
  <si>
    <t>Lines Business</t>
  </si>
  <si>
    <t>Direct Connect</t>
  </si>
  <si>
    <t>Item:</t>
  </si>
  <si>
    <t>Total amount to be recovered through adminstrative charge ($)</t>
  </si>
  <si>
    <t>Source:</t>
  </si>
  <si>
    <t>Preliminary estimate provided by Transpower</t>
  </si>
  <si>
    <t>Adminstrative charge</t>
  </si>
  <si>
    <t>Link:</t>
  </si>
  <si>
    <t xml:space="preserve">Sheet: </t>
  </si>
  <si>
    <t xml:space="preserve">Calculations - simple BB </t>
  </si>
  <si>
    <t>ALPE</t>
  </si>
  <si>
    <t>BUEL</t>
  </si>
  <si>
    <t>CHBP</t>
  </si>
  <si>
    <t>COUP</t>
  </si>
  <si>
    <t>CTCT</t>
  </si>
  <si>
    <t>DUNE</t>
  </si>
  <si>
    <t>EASH</t>
  </si>
  <si>
    <t>EAST</t>
  </si>
  <si>
    <t>GENE</t>
  </si>
  <si>
    <t>HORO</t>
  </si>
  <si>
    <t>HRZE</t>
  </si>
  <si>
    <t>KIWI</t>
  </si>
  <si>
    <t>KUPE</t>
  </si>
  <si>
    <t>KWGL</t>
  </si>
  <si>
    <t>MARL</t>
  </si>
  <si>
    <t>MELT</t>
  </si>
  <si>
    <t>MELW</t>
  </si>
  <si>
    <t>MERI</t>
  </si>
  <si>
    <t>METH</t>
  </si>
  <si>
    <t>MPOW</t>
  </si>
  <si>
    <t>MRPL</t>
  </si>
  <si>
    <t>MSVP</t>
  </si>
  <si>
    <t>NAPA</t>
  </si>
  <si>
    <t>NELS</t>
  </si>
  <si>
    <t>NPOW</t>
  </si>
  <si>
    <t>NTRG</t>
  </si>
  <si>
    <t>NZAS</t>
  </si>
  <si>
    <t>NZST</t>
  </si>
  <si>
    <t>OMVP</t>
  </si>
  <si>
    <t>ORON</t>
  </si>
  <si>
    <t>PANP</t>
  </si>
  <si>
    <t>POCO</t>
  </si>
  <si>
    <t>POWN</t>
  </si>
  <si>
    <t>RAYN</t>
  </si>
  <si>
    <t>SCAN</t>
  </si>
  <si>
    <t>SCGL</t>
  </si>
  <si>
    <t>SHPK</t>
  </si>
  <si>
    <t>SKOG</t>
  </si>
  <si>
    <t>SOLE</t>
  </si>
  <si>
    <t>SOU2</t>
  </si>
  <si>
    <t>TARW</t>
  </si>
  <si>
    <t>TASM</t>
  </si>
  <si>
    <t>TBOP</t>
  </si>
  <si>
    <t>TOD3</t>
  </si>
  <si>
    <t>TOPE</t>
  </si>
  <si>
    <t>TRNZ</t>
  </si>
  <si>
    <t>TRUG</t>
  </si>
  <si>
    <t>UNET</t>
  </si>
  <si>
    <t>UNIS</t>
  </si>
  <si>
    <t>VECT</t>
  </si>
  <si>
    <t>WAIP</t>
  </si>
  <si>
    <t>WATA</t>
  </si>
  <si>
    <t>WAV1</t>
  </si>
  <si>
    <t>WELE</t>
  </si>
  <si>
    <t>WNST</t>
  </si>
  <si>
    <t>WPOW</t>
  </si>
  <si>
    <t>WTOM</t>
  </si>
  <si>
    <t>17 May 2023</t>
  </si>
  <si>
    <t>Published in support of consultation paper 'Benchmark agreement and SRAM related Code changes'</t>
  </si>
  <si>
    <t>SRAM implementation cost recovery: illustration of customer impact</t>
  </si>
  <si>
    <t>Estimated settlement residue net of administrative charge</t>
  </si>
  <si>
    <t>Administrative charge allocator (%)</t>
  </si>
  <si>
    <t>Estimated total to be recovered through adminstrative charge ($)</t>
  </si>
  <si>
    <t xml:space="preserve">Output </t>
  </si>
  <si>
    <t>Below the information included in appendix C of the consultation paper</t>
  </si>
  <si>
    <t>Customer name (as per source)</t>
  </si>
  <si>
    <t>Customer name (for table)</t>
  </si>
  <si>
    <t>Alpine Energy</t>
  </si>
  <si>
    <t>Centralines</t>
  </si>
  <si>
    <t>Counties Power</t>
  </si>
  <si>
    <t>Daiken Southland</t>
  </si>
  <si>
    <t>Eastland Network</t>
  </si>
  <si>
    <t>Electra</t>
  </si>
  <si>
    <t>Kawerau Geothermal</t>
  </si>
  <si>
    <t>Manawa</t>
  </si>
  <si>
    <t>Marlborough Lines</t>
  </si>
  <si>
    <t>MEL (Te Apiti)</t>
  </si>
  <si>
    <t>MEL (West Wind)</t>
  </si>
  <si>
    <t>Mercury SPV</t>
  </si>
  <si>
    <t>Nelson Electricity</t>
  </si>
  <si>
    <t>Network Tasman</t>
  </si>
  <si>
    <t>Network Waitaki</t>
  </si>
  <si>
    <t>Ngatamariki Geothermal</t>
  </si>
  <si>
    <t>Norske Skog Tasman</t>
  </si>
  <si>
    <t>Northpower</t>
  </si>
  <si>
    <t>Nova Energy</t>
  </si>
  <si>
    <t>NZ Aluminium Smelters</t>
  </si>
  <si>
    <t>Powerco</t>
  </si>
  <si>
    <t>Powernet</t>
  </si>
  <si>
    <t>Scanpower</t>
  </si>
  <si>
    <t>Southpark Utilities</t>
  </si>
  <si>
    <t>The Lines Company</t>
  </si>
  <si>
    <t>Top Energy</t>
  </si>
  <si>
    <t>Vector</t>
  </si>
  <si>
    <t>WEL Networks</t>
  </si>
  <si>
    <t>Westpower</t>
  </si>
  <si>
    <t>Buller Electricity</t>
  </si>
  <si>
    <t>Contact Energy</t>
  </si>
  <si>
    <t>Aurora Energy</t>
  </si>
  <si>
    <t>Genesis Energy</t>
  </si>
  <si>
    <t>Horizon Energy Distribution</t>
  </si>
  <si>
    <t>Whareroa Cogeneration</t>
  </si>
  <si>
    <t>Beach Energy Resources NZ (Holdings)</t>
  </si>
  <si>
    <t>Meridian Energy</t>
  </si>
  <si>
    <t>Methanex New Zealand</t>
  </si>
  <si>
    <t>Mainpower New Zealand</t>
  </si>
  <si>
    <t>Mercury NZ</t>
  </si>
  <si>
    <t>New Zealand Steel</t>
  </si>
  <si>
    <t>OMV New Zealand Production</t>
  </si>
  <si>
    <t>Orion New Zealand</t>
  </si>
  <si>
    <t>Pan Pac Forest Product</t>
  </si>
  <si>
    <t>Southdown Cogeneration</t>
  </si>
  <si>
    <t>GTL Energy New Zealand</t>
  </si>
  <si>
    <t>Southern Generation GP</t>
  </si>
  <si>
    <t>Todd Generation Taranaki</t>
  </si>
  <si>
    <t>KiwiRail Holdings</t>
  </si>
  <si>
    <t>Wellington Electricity Lines</t>
  </si>
  <si>
    <t>Unison Networks</t>
  </si>
  <si>
    <t>Waipa Networks</t>
  </si>
  <si>
    <t>Calculations</t>
  </si>
  <si>
    <t xml:space="preserve">Indicative impact by customer type  </t>
  </si>
  <si>
    <t>Indicative impact by customer</t>
  </si>
  <si>
    <t xml:space="preserve">The illustration uses the same SRAM  calculations and inputs that  we used to illustrate the Authority's consultation on the SRAM. </t>
  </si>
  <si>
    <t>Inputs</t>
  </si>
  <si>
    <t xml:space="preserve">www.ea.govt.nz/documents/1373/SRAM-impact-assessment-consultation-paper.xlsx </t>
  </si>
  <si>
    <t>The inputs relate to the 2021/22 allocation period (total settlement residue of $103m) and assume that the new SRAM applied during that period.</t>
  </si>
  <si>
    <t>The purpose of this workbook is to illustrate the impact of the admistrative charge to cover Transpower's SRAM implementation cost on settlement residue amounts for each grid connected electricity distributor.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</si>
</sst>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_-;\(#,##0.0\)_-;_-* &quot;-&quot;_-;_-@_-"/>
    <numFmt numFmtId="167" formatCode="_-* #,##0.0_-;\-* #,##0.0_-;_-* &quot;-&quot;??_-;_-@_-"/>
    <numFmt numFmtId="168" formatCode="0.0"/>
    <numFmt numFmtId="169" formatCode="_(* #,##0.0_);_(* \(#,##0.0\);_(* &quot;-&quot;??_);_(@_)"/>
    <numFmt numFmtId="170" formatCode="_(* #,##0_);_(* \(#,##0\);_(* &quot;-&quot;??_);_(@_)"/>
    <numFmt numFmtId="171" formatCode="0.0%"/>
    <numFmt numFmtId="172" formatCode="_-* #,##0.0_-;\-* #,##0.0_-;_-* &quot;-&quot;?_-;_-@_-"/>
    <numFmt numFmtId="173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 tint="4.9989318521683403E-2"/>
      <name val="Arial"/>
      <family val="2"/>
    </font>
    <font>
      <sz val="10"/>
      <color theme="1" tint="4.9989318521683403E-2"/>
      <name val="Arial"/>
      <family val="2"/>
    </font>
    <font>
      <b/>
      <sz val="10"/>
      <color theme="1"/>
      <name val="Arial"/>
      <family val="2"/>
    </font>
    <font>
      <sz val="11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2"/>
      <color rgb="FF002B49"/>
      <name val="Arial"/>
      <family val="2"/>
    </font>
    <font>
      <b/>
      <sz val="16"/>
      <color rgb="FF002B49"/>
      <name val="Arial"/>
      <family val="2"/>
    </font>
    <font>
      <b/>
      <sz val="14"/>
      <color rgb="FF002B49"/>
      <name val="Arial"/>
      <family val="2"/>
    </font>
    <font>
      <sz val="11"/>
      <color rgb="FF002B49"/>
      <name val="Calibri"/>
      <family val="2"/>
      <scheme val="minor"/>
    </font>
    <font>
      <b/>
      <sz val="11"/>
      <color rgb="FF002B4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3E48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B49"/>
        <bgColor indexed="64"/>
      </patternFill>
    </fill>
    <fill>
      <patternFill patternType="solid">
        <fgColor rgb="FFE9E9D7"/>
        <bgColor indexed="64"/>
      </patternFill>
    </fill>
    <fill>
      <patternFill patternType="solid">
        <fgColor rgb="FFF0F0E4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rgb="FFE3E48D"/>
      </top>
      <bottom/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1" tint="0.499984740745262"/>
      </top>
      <bottom/>
      <diagonal/>
    </border>
  </borders>
  <cellStyleXfs count="10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/>
    <xf numFmtId="0" fontId="0" fillId="2" borderId="0" xfId="0" applyFill="1"/>
    <xf numFmtId="0" fontId="0" fillId="0" borderId="0" xfId="0" applyAlignment="1">
      <alignment horizontal="left" vertical="center" indent="1"/>
    </xf>
    <xf numFmtId="2" fontId="0" fillId="0" borderId="0" xfId="0" applyNumberFormat="1"/>
    <xf numFmtId="0" fontId="0" fillId="0" borderId="1" xfId="0" applyBorder="1"/>
    <xf numFmtId="169" fontId="0" fillId="0" borderId="0" xfId="2" applyNumberFormat="1" applyFont="1"/>
    <xf numFmtId="168" fontId="0" fillId="0" borderId="0" xfId="0" applyNumberFormat="1"/>
    <xf numFmtId="0" fontId="2" fillId="0" borderId="1" xfId="0" applyFont="1" applyBorder="1"/>
    <xf numFmtId="0" fontId="0" fillId="0" borderId="0" xfId="0" quotePrefix="1" applyAlignment="1">
      <alignment horizontal="left" vertical="center" indent="1"/>
    </xf>
    <xf numFmtId="0" fontId="5" fillId="0" borderId="0" xfId="0" applyFont="1"/>
    <xf numFmtId="169" fontId="2" fillId="0" borderId="1" xfId="2" applyNumberFormat="1" applyFont="1" applyBorder="1"/>
    <xf numFmtId="0" fontId="3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left" vertical="top" wrapText="1"/>
    </xf>
    <xf numFmtId="10" fontId="0" fillId="0" borderId="1" xfId="3" applyNumberFormat="1" applyFont="1" applyBorder="1"/>
    <xf numFmtId="170" fontId="0" fillId="0" borderId="1" xfId="2" applyNumberFormat="1" applyFont="1" applyBorder="1"/>
    <xf numFmtId="9" fontId="2" fillId="0" borderId="1" xfId="3" applyFont="1" applyBorder="1"/>
    <xf numFmtId="9" fontId="0" fillId="0" borderId="1" xfId="3" applyFont="1" applyBorder="1"/>
    <xf numFmtId="170" fontId="2" fillId="0" borderId="1" xfId="2" applyNumberFormat="1" applyFont="1" applyBorder="1"/>
    <xf numFmtId="0" fontId="6" fillId="0" borderId="0" xfId="0" applyFont="1"/>
    <xf numFmtId="0" fontId="7" fillId="0" borderId="0" xfId="0" applyFont="1"/>
    <xf numFmtId="169" fontId="7" fillId="0" borderId="0" xfId="2" applyNumberFormat="1" applyFont="1"/>
    <xf numFmtId="0" fontId="7" fillId="0" borderId="0" xfId="0" applyFont="1" applyAlignment="1">
      <alignment horizontal="right"/>
    </xf>
    <xf numFmtId="167" fontId="7" fillId="0" borderId="0" xfId="2" applyNumberFormat="1" applyFont="1"/>
    <xf numFmtId="0" fontId="10" fillId="0" borderId="1" xfId="0" applyFont="1" applyBorder="1"/>
    <xf numFmtId="2" fontId="7" fillId="0" borderId="0" xfId="0" applyNumberFormat="1" applyFont="1"/>
    <xf numFmtId="0" fontId="8" fillId="4" borderId="2" xfId="0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horizontal="right" vertical="top" wrapText="1"/>
    </xf>
    <xf numFmtId="170" fontId="11" fillId="0" borderId="1" xfId="2" applyNumberFormat="1" applyFont="1" applyBorder="1"/>
    <xf numFmtId="173" fontId="0" fillId="0" borderId="0" xfId="2" applyNumberFormat="1" applyFont="1" applyAlignment="1"/>
    <xf numFmtId="0" fontId="11" fillId="0" borderId="1" xfId="0" applyFont="1" applyBorder="1"/>
    <xf numFmtId="0" fontId="0" fillId="0" borderId="3" xfId="0" applyBorder="1"/>
    <xf numFmtId="0" fontId="2" fillId="3" borderId="0" xfId="0" applyFont="1" applyFill="1" applyAlignment="1">
      <alignment horizontal="right" vertical="top" wrapText="1"/>
    </xf>
    <xf numFmtId="0" fontId="12" fillId="0" borderId="0" xfId="0" applyFont="1"/>
    <xf numFmtId="170" fontId="13" fillId="0" borderId="1" xfId="2" applyNumberFormat="1" applyFont="1" applyBorder="1"/>
    <xf numFmtId="0" fontId="9" fillId="0" borderId="0" xfId="0" applyFont="1"/>
    <xf numFmtId="0" fontId="9" fillId="0" borderId="4" xfId="0" applyFont="1" applyBorder="1"/>
    <xf numFmtId="170" fontId="9" fillId="0" borderId="4" xfId="2" applyNumberFormat="1" applyFont="1" applyFill="1" applyBorder="1"/>
    <xf numFmtId="0" fontId="9" fillId="0" borderId="5" xfId="0" applyFont="1" applyBorder="1"/>
    <xf numFmtId="170" fontId="9" fillId="0" borderId="5" xfId="2" applyNumberFormat="1" applyFont="1" applyFill="1" applyBorder="1"/>
    <xf numFmtId="0" fontId="8" fillId="5" borderId="4" xfId="0" applyFont="1" applyFill="1" applyBorder="1" applyAlignment="1">
      <alignment horizontal="left" vertical="top" wrapText="1"/>
    </xf>
    <xf numFmtId="0" fontId="8" fillId="5" borderId="4" xfId="0" applyFont="1" applyFill="1" applyBorder="1" applyAlignment="1">
      <alignment horizontal="right" vertical="top" wrapText="1"/>
    </xf>
    <xf numFmtId="172" fontId="8" fillId="5" borderId="4" xfId="0" applyNumberFormat="1" applyFont="1" applyFill="1" applyBorder="1" applyAlignment="1">
      <alignment horizontal="right" vertical="top" wrapText="1"/>
    </xf>
    <xf numFmtId="0" fontId="8" fillId="5" borderId="0" xfId="0" applyFont="1" applyFill="1"/>
    <xf numFmtId="170" fontId="9" fillId="5" borderId="0" xfId="2" applyNumberFormat="1" applyFont="1" applyFill="1" applyBorder="1"/>
    <xf numFmtId="171" fontId="9" fillId="5" borderId="0" xfId="3" applyNumberFormat="1" applyFont="1" applyFill="1" applyBorder="1"/>
    <xf numFmtId="0" fontId="9" fillId="5" borderId="0" xfId="0" applyFont="1" applyFill="1"/>
    <xf numFmtId="171" fontId="9" fillId="5" borderId="0" xfId="0" applyNumberFormat="1" applyFont="1" applyFill="1"/>
    <xf numFmtId="9" fontId="9" fillId="0" borderId="5" xfId="3" applyFont="1" applyFill="1" applyBorder="1"/>
    <xf numFmtId="9" fontId="13" fillId="0" borderId="1" xfId="3" applyFont="1" applyBorder="1"/>
    <xf numFmtId="0" fontId="15" fillId="0" borderId="0" xfId="0" applyFont="1" applyAlignment="1">
      <alignment vertical="top"/>
    </xf>
    <xf numFmtId="0" fontId="16" fillId="2" borderId="0" xfId="0" quotePrefix="1" applyFont="1" applyFill="1" applyAlignment="1">
      <alignment horizontal="right" vertical="top"/>
    </xf>
    <xf numFmtId="0" fontId="17" fillId="2" borderId="0" xfId="0" applyFont="1" applyFill="1"/>
    <xf numFmtId="15" fontId="16" fillId="2" borderId="0" xfId="0" quotePrefix="1" applyNumberFormat="1" applyFont="1" applyFill="1"/>
    <xf numFmtId="0" fontId="4" fillId="6" borderId="0" xfId="0" applyFont="1" applyFill="1"/>
    <xf numFmtId="0" fontId="6" fillId="6" borderId="0" xfId="0" applyFont="1" applyFill="1"/>
    <xf numFmtId="0" fontId="3" fillId="6" borderId="0" xfId="0" applyFont="1" applyFill="1"/>
    <xf numFmtId="169" fontId="3" fillId="6" borderId="0" xfId="2" applyNumberFormat="1" applyFont="1" applyFill="1"/>
    <xf numFmtId="0" fontId="14" fillId="2" borderId="0" xfId="0" applyFont="1" applyFill="1" applyAlignment="1">
      <alignment vertical="top"/>
    </xf>
    <xf numFmtId="0" fontId="18" fillId="2" borderId="0" xfId="0" applyFont="1" applyFill="1"/>
    <xf numFmtId="0" fontId="16" fillId="2" borderId="0" xfId="0" applyFont="1" applyFill="1" applyAlignment="1">
      <alignment vertical="top"/>
    </xf>
    <xf numFmtId="170" fontId="17" fillId="0" borderId="1" xfId="2" applyNumberFormat="1" applyFont="1" applyBorder="1" applyAlignment="1"/>
    <xf numFmtId="0" fontId="2" fillId="7" borderId="0" xfId="0" applyFont="1" applyFill="1"/>
    <xf numFmtId="170" fontId="0" fillId="8" borderId="1" xfId="2" applyNumberFormat="1" applyFont="1" applyFill="1" applyBorder="1"/>
    <xf numFmtId="171" fontId="9" fillId="0" borderId="4" xfId="3" applyNumberFormat="1" applyFont="1" applyFill="1" applyBorder="1"/>
    <xf numFmtId="171" fontId="9" fillId="0" borderId="5" xfId="3" applyNumberFormat="1" applyFont="1" applyFill="1" applyBorder="1"/>
    <xf numFmtId="0" fontId="2" fillId="0" borderId="0" xfId="0" applyFont="1"/>
    <xf numFmtId="168" fontId="3" fillId="6" borderId="0" xfId="0" applyNumberFormat="1" applyFont="1" applyFill="1"/>
    <xf numFmtId="169" fontId="3" fillId="6" borderId="0" xfId="7" applyNumberFormat="1" applyFont="1" applyFill="1"/>
    <xf numFmtId="0" fontId="19" fillId="0" borderId="3" xfId="9" applyBorder="1"/>
    <xf numFmtId="164" fontId="0" fillId="8" borderId="1" xfId="8" applyFont="1" applyFill="1" applyBorder="1"/>
  </cellXfs>
  <cellStyles count="10">
    <cellStyle name="Comma" xfId="2" builtinId="3"/>
    <cellStyle name="Comma [1]" xfId="1" xr:uid="{7F63AE16-1187-4C67-B419-23B02264A09F}"/>
    <cellStyle name="Comma 2" xfId="4" xr:uid="{EBE58EA9-0C9C-4AC4-B7DD-3A0E7231FA57}"/>
    <cellStyle name="Comma 2 2" xfId="6" xr:uid="{9907A4CC-34FF-4A31-B559-E3BA6E59271A}"/>
    <cellStyle name="Comma 3" xfId="5" xr:uid="{9E508050-9D9C-43CB-BD43-7C5D847C985E}"/>
    <cellStyle name="Comma 4" xfId="7" xr:uid="{CCF2E949-A279-433C-B399-506336330E1A}"/>
    <cellStyle name="Currency" xfId="8" builtinId="4"/>
    <cellStyle name="Hyperlink" xfId="9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2B49"/>
      <color rgb="FFF0F0E4"/>
      <color rgb="FFE9E9D7"/>
      <color rgb="FFB7CE95"/>
      <color rgb="FFE3E48D"/>
      <color rgb="FFF8BB33"/>
      <color rgb="FF740000"/>
      <color rgb="FF006553"/>
      <color rgb="FFEB9D19"/>
      <color rgb="FFB0C7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104775</xdr:rowOff>
    </xdr:from>
    <xdr:to>
      <xdr:col>15</xdr:col>
      <xdr:colOff>530111</xdr:colOff>
      <xdr:row>6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6863352-4C34-E5F1-6DA1-397364511A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2950" y="295275"/>
          <a:ext cx="2844686" cy="847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ea.govt.nz/documents/1373/SRAM-impact-assessment-consultation-paper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F75E6-F479-482B-9D47-DD5A49B8CEB2}">
  <sheetPr>
    <tabColor theme="3" tint="0.59999389629810485"/>
    <pageSetUpPr fitToPage="1"/>
  </sheetPr>
  <dimension ref="A1:P36"/>
  <sheetViews>
    <sheetView tabSelected="1" view="pageBreakPreview" zoomScaleNormal="100" zoomScaleSheetLayoutView="100" workbookViewId="0"/>
  </sheetViews>
  <sheetFormatPr defaultColWidth="9" defaultRowHeight="15" x14ac:dyDescent="0.25"/>
  <cols>
    <col min="1" max="2" width="9" style="1"/>
    <col min="3" max="3" width="28.140625" style="1" customWidth="1"/>
    <col min="4" max="4" width="9" style="1"/>
    <col min="5" max="5" width="15" style="1" bestFit="1" customWidth="1"/>
    <col min="6" max="15" width="9" style="1"/>
    <col min="16" max="16" width="15.85546875" style="1" customWidth="1"/>
    <col min="17" max="16384" width="9" style="1"/>
  </cols>
  <sheetData>
    <row r="1" spans="1:16" x14ac:dyDescent="0.25">
      <c r="A1" s="52"/>
      <c r="B1" s="59" t="s">
        <v>0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</row>
    <row r="2" spans="1:16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1:16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5" spans="1:16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</row>
    <row r="6" spans="1:16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16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</row>
    <row r="8" spans="1:16" x14ac:dyDescent="0.2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</row>
    <row r="9" spans="1:16" ht="27.75" x14ac:dyDescent="0.25">
      <c r="A9" s="52"/>
      <c r="B9" s="52"/>
      <c r="C9" s="58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</row>
    <row r="10" spans="1:16" ht="27.75" x14ac:dyDescent="0.25">
      <c r="A10" s="52"/>
      <c r="B10" s="52"/>
      <c r="C10" s="58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6" ht="27.75" x14ac:dyDescent="0.25">
      <c r="A11" s="52"/>
      <c r="B11" s="52"/>
      <c r="C11" s="58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</row>
    <row r="12" spans="1:16" ht="27.75" x14ac:dyDescent="0.25">
      <c r="A12" s="52"/>
      <c r="B12" s="52"/>
      <c r="C12" s="58" t="s">
        <v>147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</row>
    <row r="13" spans="1:16" ht="27.75" x14ac:dyDescent="0.25">
      <c r="A13" s="52"/>
      <c r="B13" s="52"/>
      <c r="C13" s="58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</row>
    <row r="14" spans="1:16" ht="20.25" x14ac:dyDescent="0.25">
      <c r="A14" s="52"/>
      <c r="B14" s="52"/>
      <c r="C14" s="50" t="s">
        <v>146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18" x14ac:dyDescent="0.25">
      <c r="A15" s="52"/>
      <c r="B15" s="52"/>
      <c r="C15" s="60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</row>
    <row r="16" spans="1:16" ht="18" x14ac:dyDescent="0.25">
      <c r="A16" s="52"/>
      <c r="B16" s="52"/>
      <c r="C16" s="60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</row>
    <row r="17" spans="1:16" x14ac:dyDescent="0.25">
      <c r="A17" s="52"/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</row>
    <row r="18" spans="1:16" x14ac:dyDescent="0.2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</row>
    <row r="19" spans="1:16" ht="18" x14ac:dyDescent="0.25">
      <c r="A19" s="52"/>
      <c r="B19" s="52"/>
      <c r="C19" s="51" t="s">
        <v>1</v>
      </c>
      <c r="D19" s="52"/>
      <c r="E19" s="53" t="s">
        <v>145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</row>
    <row r="20" spans="1:16" x14ac:dyDescent="0.25">
      <c r="A20" s="52"/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</row>
    <row r="21" spans="1:16" x14ac:dyDescent="0.25">
      <c r="A21" s="52"/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</row>
    <row r="22" spans="1:16" x14ac:dyDescent="0.25">
      <c r="A22" s="52"/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</row>
    <row r="23" spans="1:16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</row>
    <row r="24" spans="1:16" x14ac:dyDescent="0.25">
      <c r="A24" s="52"/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</row>
    <row r="25" spans="1:16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</row>
    <row r="26" spans="1:16" x14ac:dyDescent="0.25">
      <c r="A26" s="52"/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</row>
    <row r="27" spans="1:16" x14ac:dyDescent="0.25">
      <c r="A27" s="52"/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</row>
    <row r="28" spans="1:16" x14ac:dyDescent="0.25">
      <c r="A28" s="52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</row>
    <row r="29" spans="1:16" x14ac:dyDescent="0.25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</row>
    <row r="30" spans="1:16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</row>
    <row r="31" spans="1:16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</row>
    <row r="32" spans="1:16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</row>
    <row r="33" spans="1:16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</row>
    <row r="34" spans="1:16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</row>
    <row r="35" spans="1:16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</row>
    <row r="36" spans="1:16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</row>
  </sheetData>
  <pageMargins left="0.7" right="0.7" top="0.75" bottom="0.75" header="0.3" footer="0.3"/>
  <pageSetup paperSize="9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4789F-D824-400F-83B3-DAC26A6E974F}">
  <sheetPr>
    <tabColor theme="3" tint="0.59999389629810485"/>
  </sheetPr>
  <dimension ref="A1:I18"/>
  <sheetViews>
    <sheetView showGridLines="0" zoomScale="85" zoomScaleNormal="85" workbookViewId="0"/>
  </sheetViews>
  <sheetFormatPr defaultRowHeight="15" x14ac:dyDescent="0.25"/>
  <cols>
    <col min="2" max="2" width="13.85546875" customWidth="1"/>
    <col min="3" max="3" width="71.140625" customWidth="1"/>
    <col min="4" max="4" width="108.7109375" customWidth="1"/>
    <col min="5" max="5" width="6" customWidth="1"/>
  </cols>
  <sheetData>
    <row r="1" spans="1:9" ht="26.25" x14ac:dyDescent="0.4">
      <c r="A1" s="54" t="s">
        <v>2</v>
      </c>
      <c r="B1" s="54"/>
      <c r="C1" s="54"/>
      <c r="D1" s="54"/>
    </row>
    <row r="3" spans="1:9" x14ac:dyDescent="0.25">
      <c r="A3" s="62" t="s">
        <v>3</v>
      </c>
      <c r="B3" s="62"/>
      <c r="C3" s="62"/>
      <c r="D3" s="62"/>
    </row>
    <row r="4" spans="1:9" x14ac:dyDescent="0.25">
      <c r="A4" s="2" t="s">
        <v>214</v>
      </c>
    </row>
    <row r="8" spans="1:9" x14ac:dyDescent="0.25">
      <c r="A8" s="62" t="s">
        <v>4</v>
      </c>
      <c r="B8" s="62"/>
      <c r="C8" s="62"/>
      <c r="D8" s="62"/>
    </row>
    <row r="9" spans="1:9" x14ac:dyDescent="0.25">
      <c r="A9" s="8" t="s">
        <v>210</v>
      </c>
    </row>
    <row r="10" spans="1:9" x14ac:dyDescent="0.25">
      <c r="A10" s="8" t="s">
        <v>213</v>
      </c>
    </row>
    <row r="11" spans="1:9" x14ac:dyDescent="0.25">
      <c r="A11" s="2"/>
    </row>
    <row r="12" spans="1:9" x14ac:dyDescent="0.25">
      <c r="B12" s="13"/>
    </row>
    <row r="16" spans="1:9" x14ac:dyDescent="0.25">
      <c r="E16" s="9"/>
      <c r="F16" s="9"/>
      <c r="G16" s="9"/>
      <c r="H16" s="9"/>
      <c r="I16" s="9"/>
    </row>
    <row r="17" spans="5:9" x14ac:dyDescent="0.25">
      <c r="E17" s="9"/>
      <c r="F17" s="9"/>
      <c r="G17" s="9"/>
      <c r="H17" s="9"/>
      <c r="I17" s="9"/>
    </row>
    <row r="18" spans="5:9" x14ac:dyDescent="0.25">
      <c r="E18" s="9"/>
      <c r="F18" s="9"/>
      <c r="G18" s="9"/>
      <c r="H18" s="9"/>
      <c r="I18" s="9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7C59C-26D0-45BD-B66B-AF8B4878F078}">
  <sheetPr>
    <tabColor rgb="FFB7CE95"/>
  </sheetPr>
  <dimension ref="A1:L178"/>
  <sheetViews>
    <sheetView showGridLines="0" zoomScale="85" zoomScaleNormal="85" workbookViewId="0"/>
  </sheetViews>
  <sheetFormatPr defaultColWidth="9" defaultRowHeight="12.75" x14ac:dyDescent="0.2"/>
  <cols>
    <col min="1" max="1" width="9" style="20"/>
    <col min="2" max="2" width="34.140625" style="20" customWidth="1"/>
    <col min="3" max="3" width="22.28515625" style="21" customWidth="1"/>
    <col min="4" max="4" width="17.28515625" style="20" customWidth="1"/>
    <col min="5" max="5" width="16.7109375" style="20" customWidth="1"/>
    <col min="6" max="6" width="24.140625" style="20" customWidth="1"/>
    <col min="7" max="16384" width="9" style="20"/>
  </cols>
  <sheetData>
    <row r="1" spans="1:12" ht="26.25" x14ac:dyDescent="0.4">
      <c r="A1" s="54" t="s">
        <v>151</v>
      </c>
      <c r="B1" s="54"/>
      <c r="C1" s="54"/>
      <c r="D1" s="55"/>
      <c r="E1" s="55"/>
      <c r="F1" s="55"/>
      <c r="G1" s="19"/>
      <c r="H1" s="19"/>
      <c r="I1" s="19"/>
      <c r="J1" s="19"/>
      <c r="K1" s="19"/>
      <c r="L1" s="19"/>
    </row>
    <row r="3" spans="1:12" x14ac:dyDescent="0.2">
      <c r="A3" s="20" t="s">
        <v>152</v>
      </c>
    </row>
    <row r="4" spans="1:12" x14ac:dyDescent="0.2">
      <c r="C4" s="20"/>
    </row>
    <row r="5" spans="1:12" x14ac:dyDescent="0.2">
      <c r="C5" s="20"/>
    </row>
    <row r="6" spans="1:12" x14ac:dyDescent="0.2">
      <c r="C6" s="20"/>
      <c r="F6" s="22"/>
    </row>
    <row r="7" spans="1:12" x14ac:dyDescent="0.2">
      <c r="C7" s="20"/>
    </row>
    <row r="8" spans="1:12" ht="56.25" customHeight="1" x14ac:dyDescent="0.2">
      <c r="B8" s="26" t="s">
        <v>5</v>
      </c>
      <c r="C8" s="27" t="s">
        <v>6</v>
      </c>
      <c r="D8" s="27" t="s">
        <v>149</v>
      </c>
      <c r="E8" s="27" t="s">
        <v>8</v>
      </c>
      <c r="F8" s="27" t="s">
        <v>9</v>
      </c>
    </row>
    <row r="9" spans="1:12" ht="15" customHeight="1" x14ac:dyDescent="0.2">
      <c r="B9" s="40" t="s">
        <v>10</v>
      </c>
      <c r="C9" s="41"/>
      <c r="D9" s="42"/>
      <c r="E9" s="41"/>
      <c r="F9" s="41"/>
    </row>
    <row r="10" spans="1:12" ht="15" customHeight="1" x14ac:dyDescent="0.2">
      <c r="B10" s="36" t="s">
        <v>155</v>
      </c>
      <c r="C10" s="37">
        <f>_xlfn.XLOOKUP($B10,Calculations!$D$9:$D$65,Calculations!F$9:F$65,FALSE)</f>
        <v>2143344.8099897872</v>
      </c>
      <c r="D10" s="64">
        <f>_xlfn.XLOOKUP($B10,Calculations!$D$9:$D$65,Calculations!G$9:G$65,FALSE)</f>
        <v>2.0789187037836849E-2</v>
      </c>
      <c r="E10" s="37">
        <f>_xlfn.XLOOKUP($B10,Calculations!$D$9:$D$65,Calculations!H$9:H$65,FALSE)</f>
        <v>23907.565093512378</v>
      </c>
      <c r="F10" s="37">
        <f>_xlfn.XLOOKUP($B10,Calculations!$D$9:$D$65,Calculations!I$9:I$65,FALSE)</f>
        <v>2119437.244896275</v>
      </c>
      <c r="G10" s="23"/>
    </row>
    <row r="11" spans="1:12" ht="15" customHeight="1" x14ac:dyDescent="0.2">
      <c r="B11" s="35" t="s">
        <v>186</v>
      </c>
      <c r="C11" s="37">
        <f>_xlfn.XLOOKUP($B11,Calculations!$D$9:$D$65,Calculations!F$9:F$65,FALSE)</f>
        <v>1365945.3458623996</v>
      </c>
      <c r="D11" s="64">
        <f>_xlfn.XLOOKUP($B11,Calculations!$D$9:$D$65,Calculations!G$9:G$65,FALSE)</f>
        <v>1.3248868379106708E-2</v>
      </c>
      <c r="E11" s="37">
        <f>_xlfn.XLOOKUP($B11,Calculations!$D$9:$D$65,Calculations!H$9:H$65,FALSE)</f>
        <v>15236.198635972714</v>
      </c>
      <c r="F11" s="37">
        <f>_xlfn.XLOOKUP($B11,Calculations!$D$9:$D$65,Calculations!I$9:I$65,FALSE)</f>
        <v>1350709.1472264268</v>
      </c>
      <c r="G11" s="23"/>
    </row>
    <row r="12" spans="1:12" ht="15" customHeight="1" x14ac:dyDescent="0.2">
      <c r="B12" s="35" t="s">
        <v>184</v>
      </c>
      <c r="C12" s="37">
        <f>_xlfn.XLOOKUP($B12,Calculations!$D$9:$D$65,Calculations!F$9:F$65,FALSE)</f>
        <v>89692.587328954265</v>
      </c>
      <c r="D12" s="64">
        <f>_xlfn.XLOOKUP($B12,Calculations!$D$9:$D$65,Calculations!G$9:G$65,FALSE)</f>
        <v>8.6996546948413321E-4</v>
      </c>
      <c r="E12" s="37">
        <f>_xlfn.XLOOKUP($B12,Calculations!$D$9:$D$65,Calculations!H$9:H$65,FALSE)</f>
        <v>1000.4602899067531</v>
      </c>
      <c r="F12" s="37">
        <f>_xlfn.XLOOKUP($B12,Calculations!$D$9:$D$65,Calculations!I$9:I$65,FALSE)</f>
        <v>88692.127039047511</v>
      </c>
      <c r="G12" s="23"/>
    </row>
    <row r="13" spans="1:12" ht="15" customHeight="1" x14ac:dyDescent="0.2">
      <c r="B13" s="35" t="s">
        <v>156</v>
      </c>
      <c r="C13" s="37">
        <f>_xlfn.XLOOKUP($B13,Calculations!$D$9:$D$65,Calculations!F$9:F$65,FALSE)</f>
        <v>90743.433840956233</v>
      </c>
      <c r="D13" s="64">
        <f>_xlfn.XLOOKUP($B13,Calculations!$D$9:$D$65,Calculations!G$9:G$65,FALSE)</f>
        <v>8.8015806406072474E-4</v>
      </c>
      <c r="E13" s="37">
        <f>_xlfn.XLOOKUP($B13,Calculations!$D$9:$D$65,Calculations!H$9:H$65,FALSE)</f>
        <v>1012.1817736698334</v>
      </c>
      <c r="F13" s="37">
        <f>_xlfn.XLOOKUP($B13,Calculations!$D$9:$D$65,Calculations!I$9:I$65,FALSE)</f>
        <v>89731.252067286405</v>
      </c>
      <c r="G13" s="23"/>
    </row>
    <row r="14" spans="1:12" ht="15" customHeight="1" x14ac:dyDescent="0.2">
      <c r="B14" s="35" t="s">
        <v>157</v>
      </c>
      <c r="C14" s="37">
        <f>_xlfn.XLOOKUP($B14,Calculations!$D$9:$D$65,Calculations!F$9:F$65,FALSE)</f>
        <v>772029.71313530207</v>
      </c>
      <c r="D14" s="64">
        <f>_xlfn.XLOOKUP($B14,Calculations!$D$9:$D$65,Calculations!G$9:G$65,FALSE)</f>
        <v>7.4882352248371075E-3</v>
      </c>
      <c r="E14" s="37">
        <f>_xlfn.XLOOKUP($B14,Calculations!$D$9:$D$65,Calculations!H$9:H$65,FALSE)</f>
        <v>8611.4705085626738</v>
      </c>
      <c r="F14" s="37">
        <f>_xlfn.XLOOKUP($B14,Calculations!$D$9:$D$65,Calculations!I$9:I$65,FALSE)</f>
        <v>763418.24262673943</v>
      </c>
      <c r="G14" s="23"/>
    </row>
    <row r="15" spans="1:12" ht="15" customHeight="1" x14ac:dyDescent="0.2">
      <c r="B15" s="35" t="s">
        <v>16</v>
      </c>
      <c r="C15" s="37">
        <f>_xlfn.XLOOKUP($B15,Calculations!$D$9:$D$65,Calculations!F$9:F$65,FALSE)</f>
        <v>1172505.2046846042</v>
      </c>
      <c r="D15" s="64">
        <f>_xlfn.XLOOKUP($B15,Calculations!$D$9:$D$65,Calculations!G$9:G$65,FALSE)</f>
        <v>1.1372612511722535E-2</v>
      </c>
      <c r="E15" s="37">
        <f>_xlfn.XLOOKUP($B15,Calculations!$D$9:$D$65,Calculations!H$9:H$65,FALSE)</f>
        <v>13078.504388480915</v>
      </c>
      <c r="F15" s="37">
        <f>_xlfn.XLOOKUP($B15,Calculations!$D$9:$D$65,Calculations!I$9:I$65,FALSE)</f>
        <v>1159426.7002961233</v>
      </c>
      <c r="G15" s="23"/>
    </row>
    <row r="16" spans="1:12" ht="15" customHeight="1" x14ac:dyDescent="0.2">
      <c r="B16" s="35" t="s">
        <v>159</v>
      </c>
      <c r="C16" s="37">
        <f>_xlfn.XLOOKUP($B16,Calculations!$D$9:$D$65,Calculations!F$9:F$65,FALSE)</f>
        <v>440967.79571715934</v>
      </c>
      <c r="D16" s="64">
        <f>_xlfn.XLOOKUP($B16,Calculations!$D$9:$D$65,Calculations!G$9:G$65,FALSE)</f>
        <v>4.2771288782369726E-3</v>
      </c>
      <c r="E16" s="37">
        <f>_xlfn.XLOOKUP($B16,Calculations!$D$9:$D$65,Calculations!H$9:H$65,FALSE)</f>
        <v>4918.6982099725183</v>
      </c>
      <c r="F16" s="37">
        <f>_xlfn.XLOOKUP($B16,Calculations!$D$9:$D$65,Calculations!I$9:I$65,FALSE)</f>
        <v>436049.09750718682</v>
      </c>
      <c r="G16" s="23"/>
    </row>
    <row r="17" spans="2:7" ht="15" customHeight="1" x14ac:dyDescent="0.2">
      <c r="B17" s="35" t="s">
        <v>160</v>
      </c>
      <c r="C17" s="37">
        <f>_xlfn.XLOOKUP($B17,Calculations!$D$9:$D$65,Calculations!F$9:F$65,FALSE)</f>
        <v>367373.95216047013</v>
      </c>
      <c r="D17" s="64">
        <f>_xlfn.XLOOKUP($B17,Calculations!$D$9:$D$65,Calculations!G$9:G$65,FALSE)</f>
        <v>3.563311777319549E-3</v>
      </c>
      <c r="E17" s="37">
        <f>_xlfn.XLOOKUP($B17,Calculations!$D$9:$D$65,Calculations!H$9:H$65,FALSE)</f>
        <v>4097.8085439174811</v>
      </c>
      <c r="F17" s="37">
        <f>_xlfn.XLOOKUP($B17,Calculations!$D$9:$D$65,Calculations!I$9:I$65,FALSE)</f>
        <v>363276.14361655264</v>
      </c>
      <c r="G17" s="23"/>
    </row>
    <row r="18" spans="2:7" ht="15" customHeight="1" x14ac:dyDescent="0.2">
      <c r="B18" s="35" t="s">
        <v>188</v>
      </c>
      <c r="C18" s="37">
        <f>_xlfn.XLOOKUP($B18,Calculations!$D$9:$D$65,Calculations!F$9:F$65,FALSE)</f>
        <v>419457.36149933271</v>
      </c>
      <c r="D18" s="64">
        <f>_xlfn.XLOOKUP($B18,Calculations!$D$9:$D$65,Calculations!G$9:G$65,FALSE)</f>
        <v>4.0684902876867131E-3</v>
      </c>
      <c r="E18" s="37">
        <f>_xlfn.XLOOKUP($B18,Calculations!$D$9:$D$65,Calculations!H$9:H$65,FALSE)</f>
        <v>4678.76383083972</v>
      </c>
      <c r="F18" s="37">
        <f>_xlfn.XLOOKUP($B18,Calculations!$D$9:$D$65,Calculations!I$9:I$65,FALSE)</f>
        <v>414778.59766849299</v>
      </c>
      <c r="G18" s="23"/>
    </row>
    <row r="19" spans="2:7" ht="15" customHeight="1" x14ac:dyDescent="0.2">
      <c r="B19" s="35" t="s">
        <v>193</v>
      </c>
      <c r="C19" s="37">
        <f>_xlfn.XLOOKUP($B19,Calculations!$D$9:$D$65,Calculations!F$9:F$65,FALSE)</f>
        <v>1629223.777089138</v>
      </c>
      <c r="D19" s="64">
        <f>_xlfn.XLOOKUP($B19,Calculations!$D$9:$D$65,Calculations!G$9:G$65,FALSE)</f>
        <v>1.5802514681974331E-2</v>
      </c>
      <c r="E19" s="37">
        <f>_xlfn.XLOOKUP($B19,Calculations!$D$9:$D$65,Calculations!H$9:H$65,FALSE)</f>
        <v>18172.891884270481</v>
      </c>
      <c r="F19" s="37">
        <f>_xlfn.XLOOKUP($B19,Calculations!$D$9:$D$65,Calculations!I$9:I$65,FALSE)</f>
        <v>1611050.8852048675</v>
      </c>
      <c r="G19" s="23"/>
    </row>
    <row r="20" spans="2:7" ht="15" customHeight="1" x14ac:dyDescent="0.2">
      <c r="B20" s="35" t="s">
        <v>163</v>
      </c>
      <c r="C20" s="37">
        <f>_xlfn.XLOOKUP($B20,Calculations!$D$9:$D$65,Calculations!F$9:F$65,FALSE)</f>
        <v>875166.75342714076</v>
      </c>
      <c r="D20" s="64">
        <f>_xlfn.XLOOKUP($B20,Calculations!$D$9:$D$65,Calculations!G$9:G$65,FALSE)</f>
        <v>8.4886039994563275E-3</v>
      </c>
      <c r="E20" s="37">
        <f>_xlfn.XLOOKUP($B20,Calculations!$D$9:$D$65,Calculations!H$9:H$65,FALSE)</f>
        <v>9761.8945993747766</v>
      </c>
      <c r="F20" s="37">
        <f>_xlfn.XLOOKUP($B20,Calculations!$D$9:$D$65,Calculations!I$9:I$65,FALSE)</f>
        <v>865404.85882776603</v>
      </c>
      <c r="G20" s="23"/>
    </row>
    <row r="21" spans="2:7" ht="15" customHeight="1" x14ac:dyDescent="0.2">
      <c r="B21" s="35" t="s">
        <v>167</v>
      </c>
      <c r="C21" s="37">
        <f>_xlfn.XLOOKUP($B21,Calculations!$D$9:$D$65,Calculations!F$9:F$65,FALSE)</f>
        <v>128422.52783391078</v>
      </c>
      <c r="D21" s="64">
        <f>_xlfn.XLOOKUP($B21,Calculations!$D$9:$D$65,Calculations!G$9:G$65,FALSE)</f>
        <v>1.2456231673818742E-3</v>
      </c>
      <c r="E21" s="37">
        <f>_xlfn.XLOOKUP($B21,Calculations!$D$9:$D$65,Calculations!H$9:H$65,FALSE)</f>
        <v>1432.4666424891552</v>
      </c>
      <c r="F21" s="37">
        <f>_xlfn.XLOOKUP($B21,Calculations!$D$9:$D$65,Calculations!I$9:I$65,FALSE)</f>
        <v>126990.06119142161</v>
      </c>
      <c r="G21" s="23"/>
    </row>
    <row r="22" spans="2:7" ht="15" customHeight="1" x14ac:dyDescent="0.2">
      <c r="B22" s="35" t="s">
        <v>168</v>
      </c>
      <c r="C22" s="37">
        <f>_xlfn.XLOOKUP($B22,Calculations!$D$9:$D$65,Calculations!F$9:F$65,FALSE)</f>
        <v>1551814.9559075215</v>
      </c>
      <c r="D22" s="64">
        <f>_xlfn.XLOOKUP($B22,Calculations!$D$9:$D$65,Calculations!G$9:G$65,FALSE)</f>
        <v>1.50516945365537E-2</v>
      </c>
      <c r="E22" s="37">
        <f>_xlfn.XLOOKUP($B22,Calculations!$D$9:$D$65,Calculations!H$9:H$65,FALSE)</f>
        <v>17309.448717036754</v>
      </c>
      <c r="F22" s="37">
        <f>_xlfn.XLOOKUP($B22,Calculations!$D$9:$D$65,Calculations!I$9:I$65,FALSE)</f>
        <v>1534505.5071904848</v>
      </c>
      <c r="G22" s="23"/>
    </row>
    <row r="23" spans="2:7" ht="15" customHeight="1" x14ac:dyDescent="0.2">
      <c r="B23" s="35" t="s">
        <v>169</v>
      </c>
      <c r="C23" s="37">
        <f>_xlfn.XLOOKUP($B23,Calculations!$D$9:$D$65,Calculations!F$9:F$65,FALSE)</f>
        <v>492431.0882467904</v>
      </c>
      <c r="D23" s="64">
        <f>_xlfn.XLOOKUP($B23,Calculations!$D$9:$D$65,Calculations!G$9:G$65,FALSE)</f>
        <v>4.776292619411455E-3</v>
      </c>
      <c r="E23" s="37">
        <f>_xlfn.XLOOKUP($B23,Calculations!$D$9:$D$65,Calculations!H$9:H$65,FALSE)</f>
        <v>5492.736512323173</v>
      </c>
      <c r="F23" s="37">
        <f>_xlfn.XLOOKUP($B23,Calculations!$D$9:$D$65,Calculations!I$9:I$65,FALSE)</f>
        <v>486938.3517344672</v>
      </c>
      <c r="G23" s="23"/>
    </row>
    <row r="24" spans="2:7" ht="15" customHeight="1" x14ac:dyDescent="0.2">
      <c r="B24" s="35" t="s">
        <v>172</v>
      </c>
      <c r="C24" s="37">
        <f>_xlfn.XLOOKUP($B24,Calculations!$D$9:$D$65,Calculations!F$9:F$65,FALSE)</f>
        <v>2883349.4306353154</v>
      </c>
      <c r="D24" s="64">
        <f>_xlfn.XLOOKUP($B24,Calculations!$D$9:$D$65,Calculations!G$9:G$65,FALSE)</f>
        <v>2.7966797656417949E-2</v>
      </c>
      <c r="E24" s="37">
        <f>_xlfn.XLOOKUP($B24,Calculations!$D$9:$D$65,Calculations!H$9:H$65,FALSE)</f>
        <v>32161.817304880642</v>
      </c>
      <c r="F24" s="37">
        <f>_xlfn.XLOOKUP($B24,Calculations!$D$9:$D$65,Calculations!I$9:I$65,FALSE)</f>
        <v>2851187.6133304345</v>
      </c>
      <c r="G24" s="23"/>
    </row>
    <row r="25" spans="2:7" ht="15" customHeight="1" x14ac:dyDescent="0.2">
      <c r="B25" s="35" t="s">
        <v>197</v>
      </c>
      <c r="C25" s="37">
        <f>_xlfn.XLOOKUP($B25,Calculations!$D$9:$D$65,Calculations!F$9:F$65,FALSE)</f>
        <v>8305880.2590765823</v>
      </c>
      <c r="D25" s="64">
        <f>_xlfn.XLOOKUP($B25,Calculations!$D$9:$D$65,Calculations!G$9:G$65,FALSE)</f>
        <v>8.0562164993248392E-2</v>
      </c>
      <c r="E25" s="37">
        <f>_xlfn.XLOOKUP($B25,Calculations!$D$9:$D$65,Calculations!H$9:H$65,FALSE)</f>
        <v>92646.489742235644</v>
      </c>
      <c r="F25" s="37">
        <f>_xlfn.XLOOKUP($B25,Calculations!$D$9:$D$65,Calculations!I$9:I$65,FALSE)</f>
        <v>8213233.769334347</v>
      </c>
      <c r="G25" s="23"/>
    </row>
    <row r="26" spans="2:7" ht="15" customHeight="1" x14ac:dyDescent="0.2">
      <c r="B26" s="35" t="s">
        <v>175</v>
      </c>
      <c r="C26" s="37">
        <f>_xlfn.XLOOKUP($B26,Calculations!$D$9:$D$65,Calculations!F$9:F$65,FALSE)</f>
        <v>5176888.4993036836</v>
      </c>
      <c r="D26" s="64">
        <f>_xlfn.XLOOKUP($B26,Calculations!$D$9:$D$65,Calculations!G$9:G$65,FALSE)</f>
        <v>5.0212780876150116E-2</v>
      </c>
      <c r="E26" s="37">
        <f>_xlfn.XLOOKUP($B26,Calculations!$D$9:$D$65,Calculations!H$9:H$65,FALSE)</f>
        <v>57744.698007572631</v>
      </c>
      <c r="F26" s="37">
        <f>_xlfn.XLOOKUP($B26,Calculations!$D$9:$D$65,Calculations!I$9:I$65,FALSE)</f>
        <v>5119143.8012961112</v>
      </c>
      <c r="G26" s="23"/>
    </row>
    <row r="27" spans="2:7" ht="15" customHeight="1" x14ac:dyDescent="0.2">
      <c r="B27" s="35" t="s">
        <v>176</v>
      </c>
      <c r="C27" s="37">
        <f>_xlfn.XLOOKUP($B27,Calculations!$D$9:$D$65,Calculations!F$9:F$65,FALSE)</f>
        <v>1432687.2153376022</v>
      </c>
      <c r="D27" s="64">
        <f>_xlfn.XLOOKUP($B27,Calculations!$D$9:$D$65,Calculations!G$9:G$65,FALSE)</f>
        <v>1.3896225351866258E-2</v>
      </c>
      <c r="E27" s="37">
        <f>_xlfn.XLOOKUP($B27,Calculations!$D$9:$D$65,Calculations!H$9:H$65,FALSE)</f>
        <v>15980.659154646197</v>
      </c>
      <c r="F27" s="37">
        <f>_xlfn.XLOOKUP($B27,Calculations!$D$9:$D$65,Calculations!I$9:I$65,FALSE)</f>
        <v>1416706.5561829561</v>
      </c>
      <c r="G27" s="23"/>
    </row>
    <row r="28" spans="2:7" ht="15" customHeight="1" x14ac:dyDescent="0.2">
      <c r="B28" s="35" t="s">
        <v>177</v>
      </c>
      <c r="C28" s="37">
        <f>_xlfn.XLOOKUP($B28,Calculations!$D$9:$D$65,Calculations!F$9:F$65,FALSE)</f>
        <v>58404.225402585442</v>
      </c>
      <c r="D28" s="64">
        <f>_xlfn.XLOOKUP($B28,Calculations!$D$9:$D$65,Calculations!G$9:G$65,FALSE)</f>
        <v>5.6648671741254565E-4</v>
      </c>
      <c r="E28" s="37">
        <f>_xlfn.XLOOKUP($B28,Calculations!$D$9:$D$65,Calculations!H$9:H$65,FALSE)</f>
        <v>651.45972502442748</v>
      </c>
      <c r="F28" s="37">
        <f>_xlfn.XLOOKUP($B28,Calculations!$D$9:$D$65,Calculations!I$9:I$65,FALSE)</f>
        <v>57752.765677561016</v>
      </c>
      <c r="G28" s="23"/>
    </row>
    <row r="29" spans="2:7" ht="15" customHeight="1" x14ac:dyDescent="0.2">
      <c r="B29" s="35" t="s">
        <v>179</v>
      </c>
      <c r="C29" s="37">
        <f>_xlfn.XLOOKUP($B29,Calculations!$D$9:$D$65,Calculations!F$9:F$65,FALSE)</f>
        <v>270988.57429445535</v>
      </c>
      <c r="D29" s="64">
        <f>_xlfn.XLOOKUP($B29,Calculations!$D$9:$D$65,Calculations!G$9:G$65,FALSE)</f>
        <v>2.6284301666566765E-3</v>
      </c>
      <c r="E29" s="37">
        <f>_xlfn.XLOOKUP($B29,Calculations!$D$9:$D$65,Calculations!H$9:H$65,FALSE)</f>
        <v>3022.6946916551778</v>
      </c>
      <c r="F29" s="37">
        <f>_xlfn.XLOOKUP($B29,Calculations!$D$9:$D$65,Calculations!I$9:I$65,FALSE)</f>
        <v>267965.87960280018</v>
      </c>
      <c r="G29" s="23"/>
    </row>
    <row r="30" spans="2:7" ht="15" customHeight="1" x14ac:dyDescent="0.2">
      <c r="B30" s="35" t="s">
        <v>180</v>
      </c>
      <c r="C30" s="37">
        <f>_xlfn.XLOOKUP($B30,Calculations!$D$9:$D$65,Calculations!F$9:F$65,FALSE)</f>
        <v>451218.22668467672</v>
      </c>
      <c r="D30" s="64">
        <f>_xlfn.XLOOKUP($B30,Calculations!$D$9:$D$65,Calculations!G$9:G$65,FALSE)</f>
        <v>4.3765520441265381E-3</v>
      </c>
      <c r="E30" s="37">
        <f>_xlfn.XLOOKUP($B30,Calculations!$D$9:$D$65,Calculations!H$9:H$65,FALSE)</f>
        <v>5033.0348507455192</v>
      </c>
      <c r="F30" s="37">
        <f>_xlfn.XLOOKUP($B30,Calculations!$D$9:$D$65,Calculations!I$9:I$65,FALSE)</f>
        <v>446185.1918339312</v>
      </c>
      <c r="G30" s="23"/>
    </row>
    <row r="31" spans="2:7" ht="15" customHeight="1" x14ac:dyDescent="0.2">
      <c r="B31" s="35" t="s">
        <v>205</v>
      </c>
      <c r="C31" s="37">
        <f>_xlfn.XLOOKUP($B31,Calculations!$D$9:$D$65,Calculations!F$9:F$65,FALSE)</f>
        <v>1745005.1466676486</v>
      </c>
      <c r="D31" s="64">
        <f>_xlfn.XLOOKUP($B31,Calculations!$D$9:$D$65,Calculations!G$9:G$65,FALSE)</f>
        <v>1.6925526031546238E-2</v>
      </c>
      <c r="E31" s="37">
        <f>_xlfn.XLOOKUP($B31,Calculations!$D$9:$D$65,Calculations!H$9:H$65,FALSE)</f>
        <v>19464.354936278174</v>
      </c>
      <c r="F31" s="37">
        <f>_xlfn.XLOOKUP($B31,Calculations!$D$9:$D$65,Calculations!I$9:I$65,FALSE)</f>
        <v>1725540.7917313704</v>
      </c>
      <c r="G31" s="23"/>
    </row>
    <row r="32" spans="2:7" ht="15" customHeight="1" x14ac:dyDescent="0.2">
      <c r="B32" s="35" t="s">
        <v>181</v>
      </c>
      <c r="C32" s="37">
        <f>_xlfn.XLOOKUP($B32,Calculations!$D$9:$D$65,Calculations!F$9:F$65,FALSE)</f>
        <v>18503699.525122572</v>
      </c>
      <c r="D32" s="64">
        <f>_xlfn.XLOOKUP($B32,Calculations!$D$9:$D$65,Calculations!G$9:G$65,FALSE)</f>
        <v>0.1794750282487394</v>
      </c>
      <c r="E32" s="37">
        <f>_xlfn.XLOOKUP($B32,Calculations!$D$9:$D$65,Calculations!H$9:H$65,FALSE)</f>
        <v>206396.2824860503</v>
      </c>
      <c r="F32" s="37">
        <f>_xlfn.XLOOKUP($B32,Calculations!$D$9:$D$65,Calculations!I$9:I$65,FALSE)</f>
        <v>18297303.24263652</v>
      </c>
      <c r="G32" s="23"/>
    </row>
    <row r="33" spans="2:7" ht="15" customHeight="1" x14ac:dyDescent="0.2">
      <c r="B33" s="35" t="s">
        <v>206</v>
      </c>
      <c r="C33" s="37">
        <f>_xlfn.XLOOKUP($B33,Calculations!$D$9:$D$65,Calculations!F$9:F$65,FALSE)</f>
        <v>552807.46191525855</v>
      </c>
      <c r="D33" s="64">
        <f>_xlfn.XLOOKUP($B33,Calculations!$D$9:$D$65,Calculations!G$9:G$65,FALSE)</f>
        <v>5.3619080178344894E-3</v>
      </c>
      <c r="E33" s="37">
        <f>_xlfn.XLOOKUP($B33,Calculations!$D$9:$D$65,Calculations!H$9:H$65,FALSE)</f>
        <v>6166.194220509663</v>
      </c>
      <c r="F33" s="37">
        <f>_xlfn.XLOOKUP($B33,Calculations!$D$9:$D$65,Calculations!I$9:I$65,FALSE)</f>
        <v>546641.26769474894</v>
      </c>
      <c r="G33" s="23"/>
    </row>
    <row r="34" spans="2:7" ht="15" customHeight="1" x14ac:dyDescent="0.2">
      <c r="B34" s="35" t="s">
        <v>182</v>
      </c>
      <c r="C34" s="37">
        <f>_xlfn.XLOOKUP($B34,Calculations!$D$9:$D$65,Calculations!F$9:F$65,FALSE)</f>
        <v>1145207.2638794342</v>
      </c>
      <c r="D34" s="64">
        <f>_xlfn.XLOOKUP($B34,Calculations!$D$9:$D$65,Calculations!G$9:G$65,FALSE)</f>
        <v>1.1107838503125579E-2</v>
      </c>
      <c r="E34" s="37">
        <f>_xlfn.XLOOKUP($B34,Calculations!$D$9:$D$65,Calculations!H$9:H$65,FALSE)</f>
        <v>12774.014278594417</v>
      </c>
      <c r="F34" s="37">
        <f>_xlfn.XLOOKUP($B34,Calculations!$D$9:$D$65,Calculations!I$9:I$65,FALSE)</f>
        <v>1132433.2496008398</v>
      </c>
      <c r="G34" s="23"/>
    </row>
    <row r="35" spans="2:7" ht="15" customHeight="1" x14ac:dyDescent="0.2">
      <c r="B35" s="35" t="s">
        <v>204</v>
      </c>
      <c r="C35" s="37">
        <f>_xlfn.XLOOKUP($B35,Calculations!$D$9:$D$65,Calculations!F$9:F$65,FALSE)</f>
        <v>2165103.6079066233</v>
      </c>
      <c r="D35" s="64">
        <f>_xlfn.XLOOKUP($B35,Calculations!$D$9:$D$65,Calculations!G$9:G$65,FALSE)</f>
        <v>2.1000234610538768E-2</v>
      </c>
      <c r="E35" s="37">
        <f>_xlfn.XLOOKUP($B35,Calculations!$D$9:$D$65,Calculations!H$9:H$65,FALSE)</f>
        <v>24150.269802119583</v>
      </c>
      <c r="F35" s="37">
        <f>_xlfn.XLOOKUP($B35,Calculations!$D$9:$D$65,Calculations!I$9:I$65,FALSE)</f>
        <v>2140953.3381045037</v>
      </c>
      <c r="G35" s="23"/>
    </row>
    <row r="36" spans="2:7" ht="15" customHeight="1" x14ac:dyDescent="0.2">
      <c r="B36" s="35" t="s">
        <v>183</v>
      </c>
      <c r="C36" s="37">
        <f>_xlfn.XLOOKUP($B36,Calculations!$D$9:$D$65,Calculations!F$9:F$65,FALSE)</f>
        <v>333992.91412381321</v>
      </c>
      <c r="D36" s="64">
        <f>_xlfn.XLOOKUP($B36,Calculations!$D$9:$D$65,Calculations!G$9:G$65,FALSE)</f>
        <v>3.2395352948670999E-3</v>
      </c>
      <c r="E36" s="37">
        <f>_xlfn.XLOOKUP($B36,Calculations!$D$9:$D$65,Calculations!H$9:H$65,FALSE)</f>
        <v>3725.4655890971649</v>
      </c>
      <c r="F36" s="37">
        <f>_xlfn.XLOOKUP($B36,Calculations!$D$9:$D$65,Calculations!I$9:I$65,FALSE)</f>
        <v>330267.44853471604</v>
      </c>
      <c r="G36" s="23"/>
    </row>
    <row r="37" spans="2:7" ht="15" customHeight="1" x14ac:dyDescent="0.2">
      <c r="B37" s="38" t="s">
        <v>38</v>
      </c>
      <c r="C37" s="39">
        <f>SUM(C10:C36)</f>
        <v>54564351.657073721</v>
      </c>
      <c r="D37" s="65">
        <f>SUM(D10:D36)</f>
        <v>0.52924219514759907</v>
      </c>
      <c r="E37" s="39">
        <f>SUM(E10:E36)</f>
        <v>608628.52441973879</v>
      </c>
      <c r="F37" s="39">
        <f>SUM(F10:F36)</f>
        <v>53955723.132653981</v>
      </c>
      <c r="G37" s="23"/>
    </row>
    <row r="38" spans="2:7" ht="15" customHeight="1" x14ac:dyDescent="0.2">
      <c r="B38" s="43" t="s">
        <v>39</v>
      </c>
      <c r="C38" s="44"/>
      <c r="D38" s="45"/>
      <c r="E38" s="44"/>
      <c r="F38" s="44"/>
      <c r="G38" s="23"/>
    </row>
    <row r="39" spans="2:7" ht="15" customHeight="1" x14ac:dyDescent="0.2">
      <c r="B39" s="35" t="s">
        <v>190</v>
      </c>
      <c r="C39" s="37">
        <f>_xlfn.XLOOKUP($B39,Calculations!$D$9:$D$65,Calculations!F$9:F$65,FALSE)</f>
        <v>59366.983559433793</v>
      </c>
      <c r="D39" s="64">
        <f>_xlfn.XLOOKUP($B39,Calculations!$D$9:$D$65,Calculations!G$9:G$65,FALSE)</f>
        <v>5.7582490663046185E-4</v>
      </c>
      <c r="E39" s="37">
        <f>_xlfn.XLOOKUP($B39,Calculations!$D$9:$D$65,Calculations!H$9:H$65,FALSE)</f>
        <v>662.19864262503108</v>
      </c>
      <c r="F39" s="37">
        <f>_xlfn.XLOOKUP($B39,Calculations!$D$9:$D$65,Calculations!I$9:I$65,FALSE)</f>
        <v>58704.784916808763</v>
      </c>
      <c r="G39" s="23"/>
    </row>
    <row r="40" spans="2:7" ht="15" customHeight="1" x14ac:dyDescent="0.2">
      <c r="B40" s="35" t="s">
        <v>158</v>
      </c>
      <c r="C40" s="37">
        <f>_xlfn.XLOOKUP($B40,Calculations!$D$9:$D$65,Calculations!F$9:F$65,FALSE)</f>
        <v>117741.43946376948</v>
      </c>
      <c r="D40" s="64">
        <f>_xlfn.XLOOKUP($B40,Calculations!$D$9:$D$65,Calculations!G$9:G$65,FALSE)</f>
        <v>1.1420228773773976E-3</v>
      </c>
      <c r="E40" s="37">
        <f>_xlfn.XLOOKUP($B40,Calculations!$D$9:$D$65,Calculations!H$9:H$65,FALSE)</f>
        <v>1313.3263089840073</v>
      </c>
      <c r="F40" s="37">
        <f>_xlfn.XLOOKUP($B40,Calculations!$D$9:$D$65,Calculations!I$9:I$65,FALSE)</f>
        <v>116428.11315478547</v>
      </c>
      <c r="G40" s="23"/>
    </row>
    <row r="41" spans="2:7" ht="15" customHeight="1" x14ac:dyDescent="0.2">
      <c r="B41" s="35" t="s">
        <v>200</v>
      </c>
      <c r="C41" s="37">
        <f>_xlfn.XLOOKUP($B41,Calculations!$D$9:$D$65,Calculations!F$9:F$65,FALSE)</f>
        <v>1065.2147267722619</v>
      </c>
      <c r="D41" s="64">
        <f>_xlfn.XLOOKUP($B41,Calculations!$D$9:$D$65,Calculations!G$9:G$65,FALSE)</f>
        <v>1.0331957829236232E-5</v>
      </c>
      <c r="E41" s="37">
        <f>_xlfn.XLOOKUP($B41,Calculations!$D$9:$D$65,Calculations!H$9:H$65,FALSE)</f>
        <v>11.881751503621667</v>
      </c>
      <c r="F41" s="37">
        <f>_xlfn.XLOOKUP($B41,Calculations!$D$9:$D$65,Calculations!I$9:I$65,FALSE)</f>
        <v>1053.3329752686402</v>
      </c>
      <c r="G41" s="23"/>
    </row>
    <row r="42" spans="2:7" ht="15" customHeight="1" x14ac:dyDescent="0.2">
      <c r="B42" s="35" t="s">
        <v>203</v>
      </c>
      <c r="C42" s="37">
        <f>_xlfn.XLOOKUP($B42,Calculations!$D$9:$D$65,Calculations!F$9:F$65,FALSE)</f>
        <v>43052.762662119254</v>
      </c>
      <c r="D42" s="64">
        <f>_xlfn.XLOOKUP($B42,Calculations!$D$9:$D$65,Calculations!G$9:G$65,FALSE)</f>
        <v>4.1758653638313128E-4</v>
      </c>
      <c r="E42" s="37">
        <f>_xlfn.XLOOKUP($B42,Calculations!$D$9:$D$65,Calculations!H$9:H$65,FALSE)</f>
        <v>480.22451684060098</v>
      </c>
      <c r="F42" s="37">
        <f>_xlfn.XLOOKUP($B42,Calculations!$D$9:$D$65,Calculations!I$9:I$65,FALSE)</f>
        <v>42572.538145278653</v>
      </c>
      <c r="G42" s="23"/>
    </row>
    <row r="43" spans="2:7" ht="15" customHeight="1" x14ac:dyDescent="0.2">
      <c r="B43" s="35" t="s">
        <v>192</v>
      </c>
      <c r="C43" s="37">
        <f>_xlfn.XLOOKUP($B43,Calculations!$D$9:$D$65,Calculations!F$9:F$65,FALSE)</f>
        <v>37537.840033058368</v>
      </c>
      <c r="D43" s="64">
        <f>_xlfn.XLOOKUP($B43,Calculations!$D$9:$D$65,Calculations!G$9:G$65,FALSE)</f>
        <v>3.6409502279167511E-4</v>
      </c>
      <c r="E43" s="37">
        <f>_xlfn.XLOOKUP($B43,Calculations!$D$9:$D$65,Calculations!H$9:H$65,FALSE)</f>
        <v>418.70927621042637</v>
      </c>
      <c r="F43" s="37">
        <f>_xlfn.XLOOKUP($B43,Calculations!$D$9:$D$65,Calculations!I$9:I$65,FALSE)</f>
        <v>37119.130756847939</v>
      </c>
      <c r="G43" s="23"/>
    </row>
    <row r="44" spans="2:7" ht="15" customHeight="1" x14ac:dyDescent="0.2">
      <c r="B44" s="35" t="s">
        <v>195</v>
      </c>
      <c r="C44" s="37">
        <f>_xlfn.XLOOKUP($B44,Calculations!$D$9:$D$65,Calculations!F$9:F$65,FALSE)</f>
        <v>868263.78646996897</v>
      </c>
      <c r="D44" s="64">
        <f>_xlfn.XLOOKUP($B44,Calculations!$D$9:$D$65,Calculations!G$9:G$65,FALSE)</f>
        <v>8.4216492703246514E-3</v>
      </c>
      <c r="E44" s="37">
        <f>_xlfn.XLOOKUP($B44,Calculations!$D$9:$D$65,Calculations!H$9:H$65,FALSE)</f>
        <v>9684.8966608733499</v>
      </c>
      <c r="F44" s="37">
        <f>_xlfn.XLOOKUP($B44,Calculations!$D$9:$D$65,Calculations!I$9:I$65,FALSE)</f>
        <v>858578.88980909565</v>
      </c>
      <c r="G44" s="23"/>
    </row>
    <row r="45" spans="2:7" ht="15" customHeight="1" x14ac:dyDescent="0.2">
      <c r="B45" s="35" t="s">
        <v>171</v>
      </c>
      <c r="C45" s="37">
        <f>_xlfn.XLOOKUP($B45,Calculations!$D$9:$D$65,Calculations!F$9:F$65,FALSE)</f>
        <v>517616.63094067312</v>
      </c>
      <c r="D45" s="64">
        <f>_xlfn.XLOOKUP($B45,Calculations!$D$9:$D$65,Calculations!G$9:G$65,FALSE)</f>
        <v>5.0205776057898471E-3</v>
      </c>
      <c r="E45" s="37">
        <f>_xlfn.XLOOKUP($B45,Calculations!$D$9:$D$65,Calculations!H$9:H$65,FALSE)</f>
        <v>5773.6642466583244</v>
      </c>
      <c r="F45" s="37">
        <f>_xlfn.XLOOKUP($B45,Calculations!$D$9:$D$65,Calculations!I$9:I$65,FALSE)</f>
        <v>511842.96669401479</v>
      </c>
      <c r="G45" s="23"/>
    </row>
    <row r="46" spans="2:7" ht="15" customHeight="1" x14ac:dyDescent="0.2">
      <c r="B46" s="35" t="s">
        <v>174</v>
      </c>
      <c r="C46" s="37">
        <f>_xlfn.XLOOKUP($B46,Calculations!$D$9:$D$65,Calculations!F$9:F$65,FALSE)</f>
        <v>4668053.9072997607</v>
      </c>
      <c r="D46" s="64">
        <f>_xlfn.XLOOKUP($B46,Calculations!$D$9:$D$65,Calculations!G$9:G$65,FALSE)</f>
        <v>4.5277383895138294E-2</v>
      </c>
      <c r="E46" s="37">
        <f>_xlfn.XLOOKUP($B46,Calculations!$D$9:$D$65,Calculations!H$9:H$65,FALSE)</f>
        <v>52068.991479409036</v>
      </c>
      <c r="F46" s="37">
        <f>_xlfn.XLOOKUP($B46,Calculations!$D$9:$D$65,Calculations!I$9:I$65,FALSE)</f>
        <v>4615984.9158203518</v>
      </c>
      <c r="G46" s="23"/>
    </row>
    <row r="47" spans="2:7" ht="15" customHeight="1" x14ac:dyDescent="0.2">
      <c r="B47" s="35" t="s">
        <v>196</v>
      </c>
      <c r="C47" s="37">
        <f>_xlfn.XLOOKUP($B47,Calculations!$D$9:$D$65,Calculations!F$9:F$65,FALSE)</f>
        <v>39592.200280534489</v>
      </c>
      <c r="D47" s="64">
        <f>_xlfn.XLOOKUP($B47,Calculations!$D$9:$D$65,Calculations!G$9:G$65,FALSE)</f>
        <v>3.8402111178529875E-4</v>
      </c>
      <c r="E47" s="37">
        <f>_xlfn.XLOOKUP($B47,Calculations!$D$9:$D$65,Calculations!H$9:H$65,FALSE)</f>
        <v>441.62427855309357</v>
      </c>
      <c r="F47" s="37">
        <f>_xlfn.XLOOKUP($B47,Calculations!$D$9:$D$65,Calculations!I$9:I$65,FALSE)</f>
        <v>39150.576001981397</v>
      </c>
      <c r="G47" s="23"/>
    </row>
    <row r="48" spans="2:7" ht="15" customHeight="1" x14ac:dyDescent="0.2">
      <c r="B48" s="35" t="s">
        <v>198</v>
      </c>
      <c r="C48" s="37">
        <f>_xlfn.XLOOKUP($B48,Calculations!$D$9:$D$65,Calculations!F$9:F$65,FALSE)</f>
        <v>606541.5012099134</v>
      </c>
      <c r="D48" s="64">
        <f>_xlfn.XLOOKUP($B48,Calculations!$D$9:$D$65,Calculations!G$9:G$65,FALSE)</f>
        <v>5.8830966702568578E-3</v>
      </c>
      <c r="E48" s="37">
        <f>_xlfn.XLOOKUP($B48,Calculations!$D$9:$D$65,Calculations!H$9:H$65,FALSE)</f>
        <v>6765.5611707953867</v>
      </c>
      <c r="F48" s="37">
        <f>_xlfn.XLOOKUP($B48,Calculations!$D$9:$D$65,Calculations!I$9:I$65,FALSE)</f>
        <v>599775.94003911805</v>
      </c>
      <c r="G48" s="23"/>
    </row>
    <row r="49" spans="2:7" ht="15" customHeight="1" x14ac:dyDescent="0.2">
      <c r="B49" s="35" t="s">
        <v>178</v>
      </c>
      <c r="C49" s="37">
        <f>_xlfn.XLOOKUP($B49,Calculations!$D$9:$D$65,Calculations!F$9:F$65,FALSE)</f>
        <v>895.49731433482691</v>
      </c>
      <c r="D49" s="64">
        <f>_xlfn.XLOOKUP($B49,Calculations!$D$9:$D$65,Calculations!G$9:G$65,FALSE)</f>
        <v>8.6857985111952192E-6</v>
      </c>
      <c r="E49" s="37">
        <f>_xlfn.XLOOKUP($B49,Calculations!$D$9:$D$65,Calculations!H$9:H$65,FALSE)</f>
        <v>9.9886682878745017</v>
      </c>
      <c r="F49" s="37">
        <f>_xlfn.XLOOKUP($B49,Calculations!$D$9:$D$65,Calculations!I$9:I$65,FALSE)</f>
        <v>885.50864604695244</v>
      </c>
      <c r="G49" s="23"/>
    </row>
    <row r="50" spans="2:7" ht="15" customHeight="1" x14ac:dyDescent="0.2">
      <c r="B50" s="35" t="s">
        <v>189</v>
      </c>
      <c r="C50" s="37">
        <f>_xlfn.XLOOKUP($B50,Calculations!$D$9:$D$65,Calculations!F$9:F$65,FALSE)</f>
        <v>35401.153858707512</v>
      </c>
      <c r="D50" s="64">
        <f>_xlfn.XLOOKUP($B50,Calculations!$D$9:$D$65,Calculations!G$9:G$65,FALSE)</f>
        <v>3.4337042061254573E-4</v>
      </c>
      <c r="E50" s="37">
        <f>_xlfn.XLOOKUP($B50,Calculations!$D$9:$D$65,Calculations!H$9:H$65,FALSE)</f>
        <v>394.8759837044276</v>
      </c>
      <c r="F50" s="37">
        <f>_xlfn.XLOOKUP($B50,Calculations!$D$9:$D$65,Calculations!I$9:I$65,FALSE)</f>
        <v>35006.277875003085</v>
      </c>
      <c r="G50" s="23"/>
    </row>
    <row r="51" spans="2:7" ht="15" customHeight="1" x14ac:dyDescent="0.2">
      <c r="B51" s="35" t="s">
        <v>52</v>
      </c>
      <c r="C51" s="37">
        <f>_xlfn.XLOOKUP($B51,Calculations!$D$9:$D$65,Calculations!F$9:F$65,FALSE)</f>
        <v>283116.61680727697</v>
      </c>
      <c r="D51" s="64">
        <f>_xlfn.XLOOKUP($B51,Calculations!$D$9:$D$65,Calculations!G$9:G$65,FALSE)</f>
        <v>2.7460650628370474E-3</v>
      </c>
      <c r="E51" s="37">
        <f>_xlfn.XLOOKUP($B51,Calculations!$D$9:$D$65,Calculations!H$9:H$65,FALSE)</f>
        <v>3157.9748222626044</v>
      </c>
      <c r="F51" s="37">
        <f>_xlfn.XLOOKUP($B51,Calculations!$D$9:$D$65,Calculations!I$9:I$65,FALSE)</f>
        <v>279958.64198501437</v>
      </c>
      <c r="G51" s="23"/>
    </row>
    <row r="52" spans="2:7" ht="15" customHeight="1" x14ac:dyDescent="0.2">
      <c r="B52" s="38" t="s">
        <v>53</v>
      </c>
      <c r="C52" s="39">
        <f>SUM(C39:C51)</f>
        <v>7278245.5346263237</v>
      </c>
      <c r="D52" s="65">
        <f t="shared" ref="D52:F52" si="0">SUM(D39:D51)</f>
        <v>7.059471113626764E-2</v>
      </c>
      <c r="E52" s="39">
        <f t="shared" si="0"/>
        <v>81183.917806707803</v>
      </c>
      <c r="F52" s="39">
        <f t="shared" si="0"/>
        <v>7197061.6168196145</v>
      </c>
      <c r="G52" s="23"/>
    </row>
    <row r="53" spans="2:7" ht="15" customHeight="1" x14ac:dyDescent="0.2">
      <c r="B53" s="43" t="s">
        <v>54</v>
      </c>
      <c r="C53" s="46"/>
      <c r="D53" s="47"/>
      <c r="E53" s="46"/>
      <c r="F53" s="46"/>
      <c r="G53" s="23"/>
    </row>
    <row r="54" spans="2:7" ht="15" customHeight="1" x14ac:dyDescent="0.2">
      <c r="B54" s="35" t="s">
        <v>185</v>
      </c>
      <c r="C54" s="37">
        <f>_xlfn.XLOOKUP($B54,Calculations!$D$9:$D$65,Calculations!F$9:F$65,FALSE)</f>
        <v>6373180.9983163178</v>
      </c>
      <c r="D54" s="64">
        <f>_xlfn.XLOOKUP($B54,Calculations!$D$9:$D$65,Calculations!G$9:G$65,FALSE)</f>
        <v>6.1816116185532004E-2</v>
      </c>
      <c r="E54" s="37">
        <f>_xlfn.XLOOKUP($B54,Calculations!$D$9:$D$65,Calculations!H$9:H$65,FALSE)</f>
        <v>71088.533613361811</v>
      </c>
      <c r="F54" s="37">
        <f>_xlfn.XLOOKUP($B54,Calculations!$D$9:$D$65,Calculations!I$9:I$65,FALSE)</f>
        <v>6302092.4647029564</v>
      </c>
      <c r="G54" s="23"/>
    </row>
    <row r="55" spans="2:7" ht="15" customHeight="1" x14ac:dyDescent="0.2">
      <c r="B55" s="35" t="s">
        <v>187</v>
      </c>
      <c r="C55" s="37">
        <f>_xlfn.XLOOKUP($B55,Calculations!$D$9:$D$65,Calculations!F$9:F$65,FALSE)</f>
        <v>6581661.1592841335</v>
      </c>
      <c r="D55" s="64">
        <f>_xlfn.XLOOKUP($B55,Calculations!$D$9:$D$65,Calculations!G$9:G$65,FALSE)</f>
        <v>6.3838251420067091E-2</v>
      </c>
      <c r="E55" s="37">
        <f>_xlfn.XLOOKUP($B55,Calculations!$D$9:$D$65,Calculations!H$9:H$65,FALSE)</f>
        <v>73413.98913307715</v>
      </c>
      <c r="F55" s="37">
        <f>_xlfn.XLOOKUP($B55,Calculations!$D$9:$D$65,Calculations!I$9:I$65,FALSE)</f>
        <v>6508247.1701510567</v>
      </c>
      <c r="G55" s="23"/>
    </row>
    <row r="56" spans="2:7" ht="15" customHeight="1" x14ac:dyDescent="0.2">
      <c r="B56" s="35" t="s">
        <v>161</v>
      </c>
      <c r="C56" s="37">
        <f>_xlfn.XLOOKUP($B56,Calculations!$D$9:$D$65,Calculations!F$9:F$65,FALSE)</f>
        <v>200585.21164654981</v>
      </c>
      <c r="D56" s="64">
        <f>_xlfn.XLOOKUP($B56,Calculations!$D$9:$D$65,Calculations!G$9:G$65,FALSE)</f>
        <v>1.9455588585226675E-3</v>
      </c>
      <c r="E56" s="37">
        <f>_xlfn.XLOOKUP($B56,Calculations!$D$9:$D$65,Calculations!H$9:H$65,FALSE)</f>
        <v>2237.3926873010678</v>
      </c>
      <c r="F56" s="37">
        <f>_xlfn.XLOOKUP($B56,Calculations!$D$9:$D$65,Calculations!I$9:I$65,FALSE)</f>
        <v>198347.81895924875</v>
      </c>
      <c r="G56" s="23"/>
    </row>
    <row r="57" spans="2:7" ht="15" customHeight="1" x14ac:dyDescent="0.2">
      <c r="B57" s="35" t="s">
        <v>162</v>
      </c>
      <c r="C57" s="37">
        <f>_xlfn.XLOOKUP($B57,Calculations!$D$9:$D$65,Calculations!F$9:F$65,FALSE)</f>
        <v>167124.0190703306</v>
      </c>
      <c r="D57" s="64">
        <f>_xlfn.XLOOKUP($B57,Calculations!$D$9:$D$65,Calculations!G$9:G$65,FALSE)</f>
        <v>1.62100492406757E-3</v>
      </c>
      <c r="E57" s="37">
        <f>_xlfn.XLOOKUP($B57,Calculations!$D$9:$D$65,Calculations!H$9:H$65,FALSE)</f>
        <v>1864.1556626777055</v>
      </c>
      <c r="F57" s="37">
        <f>_xlfn.XLOOKUP($B57,Calculations!$D$9:$D$65,Calculations!I$9:I$65,FALSE)</f>
        <v>165259.86340765288</v>
      </c>
      <c r="G57" s="23"/>
    </row>
    <row r="58" spans="2:7" ht="15" customHeight="1" x14ac:dyDescent="0.2">
      <c r="B58" s="35" t="s">
        <v>164</v>
      </c>
      <c r="C58" s="37">
        <f>_xlfn.XLOOKUP($B58,Calculations!$D$9:$D$65,Calculations!F$9:F$65,FALSE)</f>
        <v>52964.606630338596</v>
      </c>
      <c r="D58" s="64">
        <f>_xlfn.XLOOKUP($B58,Calculations!$D$9:$D$65,Calculations!G$9:G$65,FALSE)</f>
        <v>5.1372560704724378E-4</v>
      </c>
      <c r="E58" s="37">
        <f>_xlfn.XLOOKUP($B58,Calculations!$D$9:$D$65,Calculations!H$9:H$65,FALSE)</f>
        <v>590.78444810433029</v>
      </c>
      <c r="F58" s="37">
        <f>_xlfn.XLOOKUP($B58,Calculations!$D$9:$D$65,Calculations!I$9:I$65,FALSE)</f>
        <v>52373.822182234268</v>
      </c>
      <c r="G58" s="23"/>
    </row>
    <row r="59" spans="2:7" ht="15" customHeight="1" x14ac:dyDescent="0.2">
      <c r="B59" s="35" t="s">
        <v>165</v>
      </c>
      <c r="C59" s="37">
        <f>_xlfn.XLOOKUP($B59,Calculations!$D$9:$D$65,Calculations!F$9:F$65,FALSE)</f>
        <v>84290.575114079809</v>
      </c>
      <c r="D59" s="64">
        <f>_xlfn.XLOOKUP($B59,Calculations!$D$9:$D$65,Calculations!G$9:G$65,FALSE)</f>
        <v>8.1756912065949431E-4</v>
      </c>
      <c r="E59" s="37">
        <f>_xlfn.XLOOKUP($B59,Calculations!$D$9:$D$65,Calculations!H$9:H$65,FALSE)</f>
        <v>940.20448875841851</v>
      </c>
      <c r="F59" s="37">
        <f>_xlfn.XLOOKUP($B59,Calculations!$D$9:$D$65,Calculations!I$9:I$65,FALSE)</f>
        <v>83350.37062532139</v>
      </c>
      <c r="G59" s="23"/>
    </row>
    <row r="60" spans="2:7" ht="15" customHeight="1" x14ac:dyDescent="0.2">
      <c r="B60" s="35" t="s">
        <v>194</v>
      </c>
      <c r="C60" s="37">
        <f>_xlfn.XLOOKUP($B60,Calculations!$D$9:$D$65,Calculations!F$9:F$65,FALSE)</f>
        <v>2870490.2227699873</v>
      </c>
      <c r="D60" s="64">
        <f>_xlfn.XLOOKUP($B60,Calculations!$D$9:$D$65,Calculations!G$9:G$65,FALSE)</f>
        <v>2.7842070885333459E-2</v>
      </c>
      <c r="E60" s="37">
        <f>_xlfn.XLOOKUP($B60,Calculations!$D$9:$D$65,Calculations!H$9:H$65,FALSE)</f>
        <v>32018.381518133479</v>
      </c>
      <c r="F60" s="37">
        <f>_xlfn.XLOOKUP($B60,Calculations!$D$9:$D$65,Calculations!I$9:I$65,FALSE)</f>
        <v>2838471.8412518539</v>
      </c>
      <c r="G60" s="23"/>
    </row>
    <row r="61" spans="2:7" ht="15" customHeight="1" x14ac:dyDescent="0.2">
      <c r="B61" s="35" t="s">
        <v>166</v>
      </c>
      <c r="C61" s="37">
        <f>_xlfn.XLOOKUP($B61,Calculations!$D$9:$D$65,Calculations!F$9:F$65,FALSE)</f>
        <v>494526.16429344879</v>
      </c>
      <c r="D61" s="64">
        <f>_xlfn.XLOOKUP($B61,Calculations!$D$9:$D$65,Calculations!G$9:G$65,FALSE)</f>
        <v>4.796613627766933E-3</v>
      </c>
      <c r="E61" s="37">
        <f>_xlfn.XLOOKUP($B61,Calculations!$D$9:$D$65,Calculations!H$9:H$65,FALSE)</f>
        <v>5516.1056719319731</v>
      </c>
      <c r="F61" s="37">
        <f>_xlfn.XLOOKUP($B61,Calculations!$D$9:$D$65,Calculations!I$9:I$65,FALSE)</f>
        <v>489010.0586215168</v>
      </c>
      <c r="G61" s="23"/>
    </row>
    <row r="62" spans="2:7" ht="15" customHeight="1" x14ac:dyDescent="0.2">
      <c r="B62" s="35" t="s">
        <v>191</v>
      </c>
      <c r="C62" s="37">
        <f>_xlfn.XLOOKUP($B62,Calculations!$D$9:$D$65,Calculations!F$9:F$65,FALSE)</f>
        <v>21774449.064242639</v>
      </c>
      <c r="D62" s="64">
        <f>_xlfn.XLOOKUP($B62,Calculations!$D$9:$D$65,Calculations!G$9:G$65,FALSE)</f>
        <v>0.21119937964836777</v>
      </c>
      <c r="E62" s="37">
        <f>_xlfn.XLOOKUP($B62,Calculations!$D$9:$D$65,Calculations!H$9:H$65,FALSE)</f>
        <v>242879.28659562292</v>
      </c>
      <c r="F62" s="37">
        <f>_xlfn.XLOOKUP($B62,Calculations!$D$9:$D$65,Calculations!I$9:I$65,FALSE)</f>
        <v>21531569.777647015</v>
      </c>
      <c r="G62" s="23"/>
    </row>
    <row r="63" spans="2:7" ht="15" customHeight="1" x14ac:dyDescent="0.2">
      <c r="B63" s="35" t="s">
        <v>63</v>
      </c>
      <c r="C63" s="37">
        <f>_xlfn.XLOOKUP($B63,Calculations!$D$9:$D$65,Calculations!F$9:F$65,FALSE)</f>
        <v>1062178.2704035616</v>
      </c>
      <c r="D63" s="64">
        <f>_xlfn.XLOOKUP($B63,Calculations!$D$9:$D$65,Calculations!G$9:G$65,FALSE)</f>
        <v>1.0302505984116903E-2</v>
      </c>
      <c r="E63" s="37">
        <f>_xlfn.XLOOKUP($B63,Calculations!$D$9:$D$65,Calculations!H$9:H$65,FALSE)</f>
        <v>11847.881881734438</v>
      </c>
      <c r="F63" s="37">
        <f>_xlfn.XLOOKUP($B63,Calculations!$D$9:$D$65,Calculations!I$9:I$65,FALSE)</f>
        <v>1050330.3885218273</v>
      </c>
      <c r="G63" s="23"/>
    </row>
    <row r="64" spans="2:7" ht="15" customHeight="1" x14ac:dyDescent="0.2">
      <c r="B64" s="35" t="s">
        <v>170</v>
      </c>
      <c r="C64" s="37">
        <f>_xlfn.XLOOKUP($B64,Calculations!$D$9:$D$65,Calculations!F$9:F$65,FALSE)</f>
        <v>653768.82806063723</v>
      </c>
      <c r="D64" s="64">
        <f>_xlfn.XLOOKUP($B64,Calculations!$D$9:$D$65,Calculations!G$9:G$65,FALSE)</f>
        <v>6.3411740298215235E-3</v>
      </c>
      <c r="E64" s="37">
        <f>_xlfn.XLOOKUP($B64,Calculations!$D$9:$D$65,Calculations!H$9:H$65,FALSE)</f>
        <v>7292.350134294752</v>
      </c>
      <c r="F64" s="37">
        <f>_xlfn.XLOOKUP($B64,Calculations!$D$9:$D$65,Calculations!I$9:I$65,FALSE)</f>
        <v>646476.47792634252</v>
      </c>
      <c r="G64" s="23"/>
    </row>
    <row r="65" spans="2:7" ht="15" customHeight="1" x14ac:dyDescent="0.2">
      <c r="B65" s="35" t="s">
        <v>173</v>
      </c>
      <c r="C65" s="37">
        <f>_xlfn.XLOOKUP($B65,Calculations!$D$9:$D$65,Calculations!F$9:F$65,FALSE)</f>
        <v>32688.738087295525</v>
      </c>
      <c r="D65" s="64">
        <f>_xlfn.XLOOKUP($B65,Calculations!$D$9:$D$65,Calculations!G$9:G$65,FALSE)</f>
        <v>3.1706157915435261E-4</v>
      </c>
      <c r="E65" s="37">
        <f>_xlfn.XLOOKUP($B65,Calculations!$D$9:$D$65,Calculations!H$9:H$65,FALSE)</f>
        <v>364.6208160275055</v>
      </c>
      <c r="F65" s="37">
        <f>_xlfn.XLOOKUP($B65,Calculations!$D$9:$D$65,Calculations!I$9:I$65,FALSE)</f>
        <v>32324.11727126802</v>
      </c>
      <c r="G65" s="23"/>
    </row>
    <row r="66" spans="2:7" ht="15" customHeight="1" x14ac:dyDescent="0.2">
      <c r="B66" s="35" t="s">
        <v>199</v>
      </c>
      <c r="C66" s="37">
        <f>_xlfn.XLOOKUP($B66,Calculations!$D$9:$D$65,Calculations!F$9:F$65,FALSE)</f>
        <v>3770.6821118506564</v>
      </c>
      <c r="D66" s="64">
        <f>_xlfn.XLOOKUP($B66,Calculations!$D$9:$D$65,Calculations!G$9:G$65,FALSE)</f>
        <v>3.657340401699643E-5</v>
      </c>
      <c r="E66" s="37">
        <f>_xlfn.XLOOKUP($B66,Calculations!$D$9:$D$65,Calculations!H$9:H$65,FALSE)</f>
        <v>42.059414619545898</v>
      </c>
      <c r="F66" s="37">
        <f>_xlfn.XLOOKUP($B66,Calculations!$D$9:$D$65,Calculations!I$9:I$65,FALSE)</f>
        <v>3728.6226972311106</v>
      </c>
      <c r="G66" s="23"/>
    </row>
    <row r="67" spans="2:7" ht="15" customHeight="1" x14ac:dyDescent="0.2">
      <c r="B67" s="35" t="s">
        <v>201</v>
      </c>
      <c r="C67" s="37">
        <f>_xlfn.XLOOKUP($B67,Calculations!$D$9:$D$65,Calculations!F$9:F$65,FALSE)</f>
        <v>23447.118758403267</v>
      </c>
      <c r="D67" s="64">
        <f>_xlfn.XLOOKUP($B67,Calculations!$D$9:$D$65,Calculations!G$9:G$65,FALSE)</f>
        <v>2.2742329423381066E-4</v>
      </c>
      <c r="E67" s="37">
        <f>_xlfn.XLOOKUP($B67,Calculations!$D$9:$D$65,Calculations!H$9:H$65,FALSE)</f>
        <v>261.53678836888224</v>
      </c>
      <c r="F67" s="37">
        <f>_xlfn.XLOOKUP($B67,Calculations!$D$9:$D$65,Calculations!I$9:I$65,FALSE)</f>
        <v>23185.581970034385</v>
      </c>
      <c r="G67" s="23"/>
    </row>
    <row r="68" spans="2:7" ht="15" customHeight="1" x14ac:dyDescent="0.2">
      <c r="B68" s="35" t="s">
        <v>67</v>
      </c>
      <c r="C68" s="37">
        <f>_xlfn.XLOOKUP($B68,Calculations!$D$9:$D$65,Calculations!F$9:F$65,FALSE)</f>
        <v>374141.64887948305</v>
      </c>
      <c r="D68" s="64">
        <f>_xlfn.XLOOKUP($B68,Calculations!$D$9:$D$65,Calculations!G$9:G$65,FALSE)</f>
        <v>3.628954464511623E-3</v>
      </c>
      <c r="E68" s="37">
        <f>_xlfn.XLOOKUP($B68,Calculations!$D$9:$D$65,Calculations!H$9:H$65,FALSE)</f>
        <v>4173.2976341883668</v>
      </c>
      <c r="F68" s="37">
        <f>_xlfn.XLOOKUP($B68,Calculations!$D$9:$D$65,Calculations!I$9:I$65,FALSE)</f>
        <v>369968.35124529467</v>
      </c>
      <c r="G68" s="23"/>
    </row>
    <row r="69" spans="2:7" ht="15" customHeight="1" x14ac:dyDescent="0.2">
      <c r="B69" s="35" t="s">
        <v>202</v>
      </c>
      <c r="C69" s="37">
        <f>_xlfn.XLOOKUP($B69,Calculations!$D$9:$D$65,Calculations!F$9:F$65,FALSE)</f>
        <v>210885.31112166226</v>
      </c>
      <c r="D69" s="64">
        <f>_xlfn.XLOOKUP($B69,Calculations!$D$9:$D$65,Calculations!G$9:G$65,FALSE)</f>
        <v>2.0454637797926419E-3</v>
      </c>
      <c r="E69" s="37">
        <f>_xlfn.XLOOKUP($B69,Calculations!$D$9:$D$65,Calculations!H$9:H$65,FALSE)</f>
        <v>2352.2833467615383</v>
      </c>
      <c r="F69" s="37">
        <f>_xlfn.XLOOKUP($B69,Calculations!$D$9:$D$65,Calculations!I$9:I$65,FALSE)</f>
        <v>208533.02777490072</v>
      </c>
      <c r="G69" s="23"/>
    </row>
    <row r="70" spans="2:7" ht="15" customHeight="1" x14ac:dyDescent="0.2">
      <c r="B70" s="35" t="s">
        <v>71</v>
      </c>
      <c r="C70" s="37">
        <f>_xlfn.XLOOKUP($B70,Calculations!$D$9:$D$65,Calculations!F$9:F$65,FALSE)</f>
        <v>296270.17950913851</v>
      </c>
      <c r="D70" s="64">
        <f>_xlfn.XLOOKUP($B70,Calculations!$D$9:$D$65,Calculations!G$9:G$65,FALSE)</f>
        <v>2.8736469031216336E-3</v>
      </c>
      <c r="E70" s="37">
        <f>_xlfn.XLOOKUP($B70,Calculations!$D$9:$D$65,Calculations!H$9:H$65,FALSE)</f>
        <v>3304.6939385898786</v>
      </c>
      <c r="F70" s="37">
        <f>_xlfn.XLOOKUP($B70,Calculations!$D$9:$D$65,Calculations!I$9:I$65,FALSE)</f>
        <v>292965.48557054863</v>
      </c>
    </row>
    <row r="71" spans="2:7" ht="15" customHeight="1" x14ac:dyDescent="0.2">
      <c r="B71" s="39" t="s">
        <v>72</v>
      </c>
      <c r="C71" s="39">
        <f>SUM(C54:C70)</f>
        <v>41256422.798299864</v>
      </c>
      <c r="D71" s="48">
        <f>SUM(D54:D70)</f>
        <v>0.40016309371613373</v>
      </c>
      <c r="E71" s="39">
        <f>SUM(E54:E70)</f>
        <v>460187.55777355377</v>
      </c>
      <c r="F71" s="39">
        <f>SUM(F54:F70)</f>
        <v>40796235.240526304</v>
      </c>
    </row>
    <row r="72" spans="2:7" ht="15" customHeight="1" x14ac:dyDescent="0.2"/>
    <row r="73" spans="2:7" ht="15" customHeight="1" x14ac:dyDescent="0.2">
      <c r="B73" s="24" t="s">
        <v>73</v>
      </c>
      <c r="C73" s="34">
        <f>C37+C52+C71</f>
        <v>103099019.98999991</v>
      </c>
      <c r="D73" s="49">
        <f t="shared" ref="D73:F73" si="1">D37+D52+D71</f>
        <v>1.0000000000000004</v>
      </c>
      <c r="E73" s="34">
        <f t="shared" si="1"/>
        <v>1150000.0000000005</v>
      </c>
      <c r="F73" s="34">
        <f t="shared" si="1"/>
        <v>101949019.98999989</v>
      </c>
    </row>
    <row r="74" spans="2:7" ht="15" customHeight="1" x14ac:dyDescent="0.2"/>
    <row r="75" spans="2:7" ht="15" customHeight="1" x14ac:dyDescent="0.2">
      <c r="G75" s="25"/>
    </row>
    <row r="76" spans="2:7" ht="15" customHeight="1" x14ac:dyDescent="0.2">
      <c r="C76" s="20"/>
      <c r="G76" s="25"/>
    </row>
    <row r="77" spans="2:7" ht="15" customHeight="1" x14ac:dyDescent="0.2">
      <c r="C77" s="20"/>
      <c r="G77" s="25"/>
    </row>
    <row r="78" spans="2:7" x14ac:dyDescent="0.2">
      <c r="C78" s="20"/>
      <c r="G78" s="25"/>
    </row>
    <row r="81" spans="4:6" x14ac:dyDescent="0.2">
      <c r="D81" s="25"/>
      <c r="E81" s="25"/>
      <c r="F81" s="25"/>
    </row>
    <row r="85" spans="4:6" x14ac:dyDescent="0.2">
      <c r="D85" s="25"/>
      <c r="E85" s="25"/>
      <c r="F85" s="25"/>
    </row>
    <row r="86" spans="4:6" x14ac:dyDescent="0.2">
      <c r="D86" s="25"/>
      <c r="E86" s="25"/>
      <c r="F86" s="25"/>
    </row>
    <row r="87" spans="4:6" x14ac:dyDescent="0.2">
      <c r="D87" s="25"/>
      <c r="E87" s="25"/>
      <c r="F87" s="25"/>
    </row>
    <row r="88" spans="4:6" x14ac:dyDescent="0.2">
      <c r="D88" s="25"/>
      <c r="E88" s="25"/>
      <c r="F88" s="25"/>
    </row>
    <row r="89" spans="4:6" x14ac:dyDescent="0.2">
      <c r="D89" s="25"/>
      <c r="E89" s="25"/>
      <c r="F89" s="25"/>
    </row>
    <row r="90" spans="4:6" x14ac:dyDescent="0.2">
      <c r="D90" s="25"/>
      <c r="E90" s="25"/>
      <c r="F90" s="25"/>
    </row>
    <row r="91" spans="4:6" x14ac:dyDescent="0.2">
      <c r="D91" s="25"/>
      <c r="E91" s="25"/>
      <c r="F91" s="25"/>
    </row>
    <row r="92" spans="4:6" x14ac:dyDescent="0.2">
      <c r="D92" s="25"/>
      <c r="E92" s="25"/>
      <c r="F92" s="25"/>
    </row>
    <row r="93" spans="4:6" x14ac:dyDescent="0.2">
      <c r="D93" s="25"/>
      <c r="E93" s="25"/>
      <c r="F93" s="25"/>
    </row>
    <row r="94" spans="4:6" x14ac:dyDescent="0.2">
      <c r="D94" s="25"/>
      <c r="E94" s="25"/>
      <c r="F94" s="25"/>
    </row>
    <row r="95" spans="4:6" x14ac:dyDescent="0.2">
      <c r="D95" s="25"/>
      <c r="E95" s="25"/>
      <c r="F95" s="25"/>
    </row>
    <row r="96" spans="4:6" x14ac:dyDescent="0.2">
      <c r="D96" s="25"/>
      <c r="E96" s="25"/>
      <c r="F96" s="25"/>
    </row>
    <row r="97" spans="4:6" x14ac:dyDescent="0.2">
      <c r="D97" s="25"/>
      <c r="E97" s="25"/>
      <c r="F97" s="25"/>
    </row>
    <row r="98" spans="4:6" x14ac:dyDescent="0.2">
      <c r="D98" s="25"/>
      <c r="E98" s="25"/>
      <c r="F98" s="25"/>
    </row>
    <row r="99" spans="4:6" x14ac:dyDescent="0.2">
      <c r="D99" s="25"/>
      <c r="E99" s="25"/>
      <c r="F99" s="25"/>
    </row>
    <row r="100" spans="4:6" x14ac:dyDescent="0.2">
      <c r="D100" s="25"/>
      <c r="E100" s="25"/>
      <c r="F100" s="25"/>
    </row>
    <row r="101" spans="4:6" x14ac:dyDescent="0.2">
      <c r="D101" s="25"/>
      <c r="E101" s="25"/>
      <c r="F101" s="25"/>
    </row>
    <row r="102" spans="4:6" x14ac:dyDescent="0.2">
      <c r="D102" s="25"/>
      <c r="E102" s="25"/>
      <c r="F102" s="25"/>
    </row>
    <row r="103" spans="4:6" x14ac:dyDescent="0.2">
      <c r="D103" s="25"/>
      <c r="E103" s="25"/>
      <c r="F103" s="25"/>
    </row>
    <row r="104" spans="4:6" x14ac:dyDescent="0.2">
      <c r="D104" s="25"/>
      <c r="E104" s="25"/>
      <c r="F104" s="25"/>
    </row>
    <row r="105" spans="4:6" x14ac:dyDescent="0.2">
      <c r="D105" s="25"/>
      <c r="E105" s="25"/>
      <c r="F105" s="25"/>
    </row>
    <row r="106" spans="4:6" x14ac:dyDescent="0.2">
      <c r="D106" s="25"/>
      <c r="E106" s="25"/>
      <c r="F106" s="25"/>
    </row>
    <row r="107" spans="4:6" x14ac:dyDescent="0.2">
      <c r="D107" s="25"/>
      <c r="E107" s="25"/>
      <c r="F107" s="25"/>
    </row>
    <row r="108" spans="4:6" x14ac:dyDescent="0.2">
      <c r="D108" s="25"/>
      <c r="E108" s="25"/>
      <c r="F108" s="25"/>
    </row>
    <row r="109" spans="4:6" x14ac:dyDescent="0.2">
      <c r="D109" s="25"/>
      <c r="E109" s="25"/>
      <c r="F109" s="25"/>
    </row>
    <row r="110" spans="4:6" x14ac:dyDescent="0.2">
      <c r="D110" s="25"/>
      <c r="E110" s="25"/>
      <c r="F110" s="25"/>
    </row>
    <row r="111" spans="4:6" x14ac:dyDescent="0.2">
      <c r="D111" s="25"/>
      <c r="E111" s="25"/>
      <c r="F111" s="25"/>
    </row>
    <row r="112" spans="4:6" x14ac:dyDescent="0.2">
      <c r="D112" s="25"/>
      <c r="E112" s="25"/>
      <c r="F112" s="25"/>
    </row>
    <row r="113" spans="4:6" x14ac:dyDescent="0.2">
      <c r="D113" s="25"/>
      <c r="E113" s="25"/>
      <c r="F113" s="25"/>
    </row>
    <row r="114" spans="4:6" x14ac:dyDescent="0.2">
      <c r="D114" s="25"/>
      <c r="E114" s="25"/>
      <c r="F114" s="25"/>
    </row>
    <row r="115" spans="4:6" x14ac:dyDescent="0.2">
      <c r="D115" s="25"/>
      <c r="E115" s="25"/>
      <c r="F115" s="25"/>
    </row>
    <row r="116" spans="4:6" x14ac:dyDescent="0.2">
      <c r="D116" s="25"/>
      <c r="E116" s="25"/>
      <c r="F116" s="25"/>
    </row>
    <row r="117" spans="4:6" x14ac:dyDescent="0.2">
      <c r="D117" s="25"/>
      <c r="E117" s="25"/>
      <c r="F117" s="25"/>
    </row>
    <row r="118" spans="4:6" x14ac:dyDescent="0.2">
      <c r="D118" s="25"/>
      <c r="E118" s="25"/>
      <c r="F118" s="25"/>
    </row>
    <row r="119" spans="4:6" x14ac:dyDescent="0.2">
      <c r="D119" s="25"/>
      <c r="E119" s="25"/>
      <c r="F119" s="25"/>
    </row>
    <row r="120" spans="4:6" x14ac:dyDescent="0.2">
      <c r="D120" s="25"/>
      <c r="E120" s="25"/>
      <c r="F120" s="25"/>
    </row>
    <row r="121" spans="4:6" x14ac:dyDescent="0.2">
      <c r="D121" s="25"/>
      <c r="E121" s="25"/>
      <c r="F121" s="25"/>
    </row>
    <row r="122" spans="4:6" x14ac:dyDescent="0.2">
      <c r="D122" s="25"/>
      <c r="E122" s="25"/>
      <c r="F122" s="25"/>
    </row>
    <row r="123" spans="4:6" x14ac:dyDescent="0.2">
      <c r="D123" s="25"/>
      <c r="E123" s="25"/>
      <c r="F123" s="25"/>
    </row>
    <row r="124" spans="4:6" x14ac:dyDescent="0.2">
      <c r="D124" s="25"/>
      <c r="E124" s="25"/>
      <c r="F124" s="25"/>
    </row>
    <row r="125" spans="4:6" x14ac:dyDescent="0.2">
      <c r="D125" s="25"/>
      <c r="E125" s="25"/>
      <c r="F125" s="25"/>
    </row>
    <row r="126" spans="4:6" x14ac:dyDescent="0.2">
      <c r="D126" s="25"/>
      <c r="E126" s="25"/>
      <c r="F126" s="25"/>
    </row>
    <row r="127" spans="4:6" x14ac:dyDescent="0.2">
      <c r="D127" s="25"/>
      <c r="E127" s="25"/>
      <c r="F127" s="25"/>
    </row>
    <row r="128" spans="4:6" x14ac:dyDescent="0.2">
      <c r="D128" s="25"/>
      <c r="E128" s="25"/>
      <c r="F128" s="25"/>
    </row>
    <row r="129" spans="4:6" x14ac:dyDescent="0.2">
      <c r="D129" s="25"/>
      <c r="E129" s="25"/>
      <c r="F129" s="25"/>
    </row>
    <row r="130" spans="4:6" x14ac:dyDescent="0.2">
      <c r="D130" s="25"/>
      <c r="E130" s="25"/>
      <c r="F130" s="25"/>
    </row>
    <row r="131" spans="4:6" x14ac:dyDescent="0.2">
      <c r="D131" s="25"/>
      <c r="E131" s="25"/>
      <c r="F131" s="25"/>
    </row>
    <row r="132" spans="4:6" x14ac:dyDescent="0.2">
      <c r="D132" s="25"/>
      <c r="E132" s="25"/>
      <c r="F132" s="25"/>
    </row>
    <row r="133" spans="4:6" x14ac:dyDescent="0.2">
      <c r="D133" s="25"/>
      <c r="E133" s="25"/>
      <c r="F133" s="25"/>
    </row>
    <row r="134" spans="4:6" x14ac:dyDescent="0.2">
      <c r="D134" s="25"/>
      <c r="E134" s="25"/>
      <c r="F134" s="25"/>
    </row>
    <row r="135" spans="4:6" x14ac:dyDescent="0.2">
      <c r="D135" s="25"/>
      <c r="E135" s="25"/>
      <c r="F135" s="25"/>
    </row>
    <row r="136" spans="4:6" x14ac:dyDescent="0.2">
      <c r="D136" s="25"/>
      <c r="E136" s="25"/>
      <c r="F136" s="25"/>
    </row>
    <row r="137" spans="4:6" x14ac:dyDescent="0.2">
      <c r="D137" s="25"/>
      <c r="E137" s="25"/>
      <c r="F137" s="25"/>
    </row>
    <row r="138" spans="4:6" x14ac:dyDescent="0.2">
      <c r="D138" s="25"/>
      <c r="E138" s="25"/>
      <c r="F138" s="25"/>
    </row>
    <row r="139" spans="4:6" x14ac:dyDescent="0.2">
      <c r="D139" s="25"/>
      <c r="E139" s="25"/>
      <c r="F139" s="25"/>
    </row>
    <row r="140" spans="4:6" x14ac:dyDescent="0.2">
      <c r="D140" s="25"/>
      <c r="E140" s="25"/>
      <c r="F140" s="25"/>
    </row>
    <row r="141" spans="4:6" x14ac:dyDescent="0.2">
      <c r="D141" s="25"/>
      <c r="E141" s="25"/>
      <c r="F141" s="25"/>
    </row>
    <row r="142" spans="4:6" x14ac:dyDescent="0.2">
      <c r="D142" s="25"/>
      <c r="E142" s="25"/>
      <c r="F142" s="25"/>
    </row>
    <row r="143" spans="4:6" x14ac:dyDescent="0.2">
      <c r="D143" s="25"/>
      <c r="E143" s="25"/>
      <c r="F143" s="25"/>
    </row>
    <row r="144" spans="4:6" x14ac:dyDescent="0.2">
      <c r="D144" s="25"/>
      <c r="E144" s="25"/>
      <c r="F144" s="25"/>
    </row>
    <row r="145" spans="4:6" x14ac:dyDescent="0.2">
      <c r="D145" s="25"/>
      <c r="E145" s="25"/>
      <c r="F145" s="25"/>
    </row>
    <row r="146" spans="4:6" x14ac:dyDescent="0.2">
      <c r="D146" s="25"/>
      <c r="E146" s="25"/>
      <c r="F146" s="25"/>
    </row>
    <row r="147" spans="4:6" x14ac:dyDescent="0.2">
      <c r="D147" s="25"/>
      <c r="E147" s="25"/>
      <c r="F147" s="25"/>
    </row>
    <row r="148" spans="4:6" x14ac:dyDescent="0.2">
      <c r="D148" s="25"/>
      <c r="E148" s="25"/>
      <c r="F148" s="25"/>
    </row>
    <row r="149" spans="4:6" x14ac:dyDescent="0.2">
      <c r="D149" s="25"/>
      <c r="E149" s="25"/>
      <c r="F149" s="25"/>
    </row>
    <row r="150" spans="4:6" x14ac:dyDescent="0.2">
      <c r="D150" s="25"/>
      <c r="E150" s="25"/>
      <c r="F150" s="25"/>
    </row>
    <row r="151" spans="4:6" x14ac:dyDescent="0.2">
      <c r="D151" s="25"/>
      <c r="E151" s="25"/>
      <c r="F151" s="25"/>
    </row>
    <row r="152" spans="4:6" x14ac:dyDescent="0.2">
      <c r="D152" s="25"/>
      <c r="E152" s="25"/>
      <c r="F152" s="25"/>
    </row>
    <row r="153" spans="4:6" x14ac:dyDescent="0.2">
      <c r="D153" s="25"/>
      <c r="E153" s="25"/>
      <c r="F153" s="25"/>
    </row>
    <row r="154" spans="4:6" x14ac:dyDescent="0.2">
      <c r="D154" s="25"/>
      <c r="E154" s="25"/>
      <c r="F154" s="25"/>
    </row>
    <row r="155" spans="4:6" x14ac:dyDescent="0.2">
      <c r="D155" s="25"/>
      <c r="E155" s="25"/>
      <c r="F155" s="25"/>
    </row>
    <row r="156" spans="4:6" x14ac:dyDescent="0.2">
      <c r="D156" s="25"/>
      <c r="E156" s="25"/>
      <c r="F156" s="25"/>
    </row>
    <row r="157" spans="4:6" x14ac:dyDescent="0.2">
      <c r="D157" s="25"/>
      <c r="E157" s="25"/>
      <c r="F157" s="25"/>
    </row>
    <row r="158" spans="4:6" x14ac:dyDescent="0.2">
      <c r="D158" s="25"/>
      <c r="E158" s="25"/>
      <c r="F158" s="25"/>
    </row>
    <row r="159" spans="4:6" x14ac:dyDescent="0.2">
      <c r="D159" s="25"/>
      <c r="E159" s="25"/>
      <c r="F159" s="25"/>
    </row>
    <row r="160" spans="4:6" x14ac:dyDescent="0.2">
      <c r="D160" s="25"/>
      <c r="E160" s="25"/>
      <c r="F160" s="25"/>
    </row>
    <row r="161" spans="4:6" x14ac:dyDescent="0.2">
      <c r="D161" s="25"/>
      <c r="E161" s="25"/>
      <c r="F161" s="25"/>
    </row>
    <row r="162" spans="4:6" x14ac:dyDescent="0.2">
      <c r="D162" s="25"/>
      <c r="E162" s="25"/>
      <c r="F162" s="25"/>
    </row>
    <row r="163" spans="4:6" x14ac:dyDescent="0.2">
      <c r="D163" s="25"/>
      <c r="E163" s="25"/>
      <c r="F163" s="25"/>
    </row>
    <row r="164" spans="4:6" x14ac:dyDescent="0.2">
      <c r="D164" s="25"/>
      <c r="E164" s="25"/>
      <c r="F164" s="25"/>
    </row>
    <row r="165" spans="4:6" x14ac:dyDescent="0.2">
      <c r="D165" s="25"/>
      <c r="E165" s="25"/>
      <c r="F165" s="25"/>
    </row>
    <row r="166" spans="4:6" x14ac:dyDescent="0.2">
      <c r="D166" s="25"/>
      <c r="E166" s="25"/>
      <c r="F166" s="25"/>
    </row>
    <row r="167" spans="4:6" x14ac:dyDescent="0.2">
      <c r="D167" s="25"/>
      <c r="E167" s="25"/>
      <c r="F167" s="25"/>
    </row>
    <row r="168" spans="4:6" x14ac:dyDescent="0.2">
      <c r="D168" s="25"/>
      <c r="E168" s="25"/>
      <c r="F168" s="25"/>
    </row>
    <row r="169" spans="4:6" x14ac:dyDescent="0.2">
      <c r="D169" s="25"/>
      <c r="E169" s="25"/>
      <c r="F169" s="25"/>
    </row>
    <row r="170" spans="4:6" x14ac:dyDescent="0.2">
      <c r="D170" s="25"/>
      <c r="E170" s="25"/>
      <c r="F170" s="25"/>
    </row>
    <row r="171" spans="4:6" x14ac:dyDescent="0.2">
      <c r="D171" s="25"/>
      <c r="E171" s="25"/>
      <c r="F171" s="25"/>
    </row>
    <row r="172" spans="4:6" x14ac:dyDescent="0.2">
      <c r="D172" s="25"/>
      <c r="E172" s="25"/>
      <c r="F172" s="25"/>
    </row>
    <row r="173" spans="4:6" x14ac:dyDescent="0.2">
      <c r="D173" s="25"/>
      <c r="E173" s="25"/>
      <c r="F173" s="25"/>
    </row>
    <row r="174" spans="4:6" x14ac:dyDescent="0.2">
      <c r="D174" s="25"/>
      <c r="E174" s="25"/>
      <c r="F174" s="25"/>
    </row>
    <row r="175" spans="4:6" x14ac:dyDescent="0.2">
      <c r="D175" s="25"/>
      <c r="E175" s="25"/>
      <c r="F175" s="25"/>
    </row>
    <row r="176" spans="4:6" x14ac:dyDescent="0.2">
      <c r="D176" s="25"/>
      <c r="E176" s="25"/>
      <c r="F176" s="25"/>
    </row>
    <row r="177" spans="4:6" x14ac:dyDescent="0.2">
      <c r="D177" s="25"/>
      <c r="E177" s="25"/>
      <c r="F177" s="25"/>
    </row>
    <row r="178" spans="4:6" x14ac:dyDescent="0.2">
      <c r="D178" s="25"/>
      <c r="E178" s="25"/>
      <c r="F178" s="25"/>
    </row>
  </sheetData>
  <sortState xmlns:xlrd2="http://schemas.microsoft.com/office/spreadsheetml/2017/richdata2" ref="B54:F70">
    <sortCondition ref="B54:B70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CD0C93-897D-43C6-B047-B687CCB6615E}">
  <sheetPr>
    <tabColor theme="0" tint="-0.249977111117893"/>
  </sheetPr>
  <dimension ref="A1:O172"/>
  <sheetViews>
    <sheetView showGridLines="0" zoomScale="85" zoomScaleNormal="85" workbookViewId="0"/>
  </sheetViews>
  <sheetFormatPr defaultRowHeight="15" x14ac:dyDescent="0.25"/>
  <cols>
    <col min="2" max="2" width="12" customWidth="1"/>
    <col min="3" max="4" width="25.5703125" customWidth="1"/>
    <col min="5" max="5" width="19.85546875" customWidth="1"/>
    <col min="6" max="6" width="18.28515625" style="5" customWidth="1"/>
    <col min="7" max="7" width="22.42578125" customWidth="1"/>
    <col min="8" max="8" width="23" customWidth="1"/>
    <col min="9" max="9" width="21.42578125" customWidth="1"/>
    <col min="10" max="10" width="33.140625" customWidth="1"/>
    <col min="12" max="12" width="33" customWidth="1"/>
    <col min="16" max="16" width="19.42578125" customWidth="1"/>
  </cols>
  <sheetData>
    <row r="1" spans="1:15" ht="26.25" x14ac:dyDescent="0.4">
      <c r="A1" s="54" t="s">
        <v>207</v>
      </c>
      <c r="B1" s="56"/>
      <c r="C1" s="56"/>
      <c r="D1" s="56"/>
      <c r="E1" s="56"/>
      <c r="F1" s="57"/>
      <c r="G1" s="56"/>
      <c r="H1" s="56"/>
      <c r="I1" s="56"/>
      <c r="J1" s="11"/>
      <c r="K1" s="11"/>
      <c r="L1" s="11"/>
      <c r="M1" s="11"/>
      <c r="N1" s="11"/>
      <c r="O1" s="11"/>
    </row>
    <row r="3" spans="1:15" x14ac:dyDescent="0.25">
      <c r="A3" s="66" t="s">
        <v>209</v>
      </c>
    </row>
    <row r="4" spans="1:15" ht="21" x14ac:dyDescent="0.35">
      <c r="A4" s="33"/>
      <c r="B4" s="6"/>
      <c r="C4" s="6"/>
      <c r="D4" s="6"/>
      <c r="E4" s="6"/>
    </row>
    <row r="5" spans="1:15" x14ac:dyDescent="0.25">
      <c r="B5" s="61" t="s">
        <v>150</v>
      </c>
      <c r="C5" s="61"/>
      <c r="D5" s="61"/>
      <c r="E5" s="61"/>
      <c r="F5" s="28">
        <f>Inputs!B7</f>
        <v>1150000</v>
      </c>
    </row>
    <row r="6" spans="1:15" x14ac:dyDescent="0.25">
      <c r="C6" s="6"/>
      <c r="D6" s="6"/>
      <c r="E6" s="6"/>
      <c r="G6" s="12"/>
      <c r="H6" s="12"/>
      <c r="I6" s="12"/>
    </row>
    <row r="7" spans="1:15" x14ac:dyDescent="0.25">
      <c r="F7" s="6"/>
    </row>
    <row r="8" spans="1:15" ht="41.25" customHeight="1" x14ac:dyDescent="0.25">
      <c r="A8" s="6"/>
      <c r="B8" s="27" t="s">
        <v>74</v>
      </c>
      <c r="C8" s="26" t="s">
        <v>153</v>
      </c>
      <c r="D8" s="27" t="s">
        <v>154</v>
      </c>
      <c r="E8" s="27" t="s">
        <v>75</v>
      </c>
      <c r="F8" s="27" t="s">
        <v>6</v>
      </c>
      <c r="G8" s="27" t="s">
        <v>7</v>
      </c>
      <c r="H8" s="27" t="s">
        <v>8</v>
      </c>
      <c r="I8" s="27" t="s">
        <v>148</v>
      </c>
    </row>
    <row r="9" spans="1:15" x14ac:dyDescent="0.25">
      <c r="B9" s="30" t="str">
        <f>Inputs!A19</f>
        <v>ALPE</v>
      </c>
      <c r="C9" s="30" t="str">
        <f>Inputs!B19</f>
        <v>Alpine Energy Ltd</v>
      </c>
      <c r="D9" s="4" t="s">
        <v>155</v>
      </c>
      <c r="E9" s="30" t="str">
        <f>Inputs!C19</f>
        <v>Lines Business</v>
      </c>
      <c r="F9" s="28">
        <f>Inputs!D19</f>
        <v>2143344.8099897872</v>
      </c>
      <c r="G9" s="14">
        <f t="shared" ref="G9:G40" si="0">F9/$F$67</f>
        <v>2.0789187037836849E-2</v>
      </c>
      <c r="H9" s="15">
        <f t="shared" ref="H9:H40" si="1">G9*$F$5</f>
        <v>23907.565093512378</v>
      </c>
      <c r="I9" s="15">
        <f t="shared" ref="I9:I40" si="2">F9-H9</f>
        <v>2119437.244896275</v>
      </c>
    </row>
    <row r="10" spans="1:15" x14ac:dyDescent="0.25">
      <c r="B10" s="30" t="str">
        <f>Inputs!A20</f>
        <v>BUEL</v>
      </c>
      <c r="C10" s="30" t="str">
        <f>Inputs!B20</f>
        <v>Buller Electricity Ltd</v>
      </c>
      <c r="D10" s="4" t="s">
        <v>184</v>
      </c>
      <c r="E10" s="30" t="str">
        <f>Inputs!C20</f>
        <v>Lines Business</v>
      </c>
      <c r="F10" s="28">
        <f>Inputs!D20</f>
        <v>89692.587328954265</v>
      </c>
      <c r="G10" s="14">
        <f t="shared" si="0"/>
        <v>8.6996546948413321E-4</v>
      </c>
      <c r="H10" s="15">
        <f t="shared" si="1"/>
        <v>1000.4602899067531</v>
      </c>
      <c r="I10" s="15">
        <f t="shared" si="2"/>
        <v>88692.127039047511</v>
      </c>
    </row>
    <row r="11" spans="1:15" x14ac:dyDescent="0.25">
      <c r="B11" s="30" t="str">
        <f>Inputs!A21</f>
        <v>CHBP</v>
      </c>
      <c r="C11" s="30" t="str">
        <f>Inputs!B21</f>
        <v>Centralines Limited</v>
      </c>
      <c r="D11" s="4" t="s">
        <v>156</v>
      </c>
      <c r="E11" s="30" t="str">
        <f>Inputs!C21</f>
        <v>Lines Business</v>
      </c>
      <c r="F11" s="28">
        <f>Inputs!D21</f>
        <v>90743.433840956233</v>
      </c>
      <c r="G11" s="14">
        <f t="shared" si="0"/>
        <v>8.8015806406072474E-4</v>
      </c>
      <c r="H11" s="15">
        <f t="shared" si="1"/>
        <v>1012.1817736698334</v>
      </c>
      <c r="I11" s="15">
        <f t="shared" si="2"/>
        <v>89731.252067286405</v>
      </c>
    </row>
    <row r="12" spans="1:15" x14ac:dyDescent="0.25">
      <c r="B12" s="30" t="str">
        <f>Inputs!A22</f>
        <v>COUP</v>
      </c>
      <c r="C12" s="30" t="str">
        <f>Inputs!B22</f>
        <v>Counties Power Ltd</v>
      </c>
      <c r="D12" s="4" t="s">
        <v>157</v>
      </c>
      <c r="E12" s="30" t="str">
        <f>Inputs!C22</f>
        <v>Lines Business</v>
      </c>
      <c r="F12" s="28">
        <f>Inputs!D22</f>
        <v>772029.71313530207</v>
      </c>
      <c r="G12" s="14">
        <f t="shared" si="0"/>
        <v>7.4882352248371075E-3</v>
      </c>
      <c r="H12" s="15">
        <f t="shared" si="1"/>
        <v>8611.4705085626738</v>
      </c>
      <c r="I12" s="15">
        <f t="shared" si="2"/>
        <v>763418.24262673943</v>
      </c>
    </row>
    <row r="13" spans="1:15" x14ac:dyDescent="0.25">
      <c r="B13" s="30" t="str">
        <f>Inputs!A23</f>
        <v>CTCT</v>
      </c>
      <c r="C13" s="30" t="str">
        <f>Inputs!B23</f>
        <v>Contact Energy Limited</v>
      </c>
      <c r="D13" s="4" t="s">
        <v>185</v>
      </c>
      <c r="E13" s="30" t="str">
        <f>Inputs!C23</f>
        <v>Generator</v>
      </c>
      <c r="F13" s="28">
        <f>Inputs!D23</f>
        <v>6373180.9983163178</v>
      </c>
      <c r="G13" s="14">
        <f t="shared" si="0"/>
        <v>6.1816116185532004E-2</v>
      </c>
      <c r="H13" s="15">
        <f t="shared" si="1"/>
        <v>71088.533613361811</v>
      </c>
      <c r="I13" s="15">
        <f t="shared" si="2"/>
        <v>6302092.4647029564</v>
      </c>
    </row>
    <row r="14" spans="1:15" x14ac:dyDescent="0.25">
      <c r="B14" s="30" t="str">
        <f>Inputs!A24</f>
        <v>DUNE</v>
      </c>
      <c r="C14" s="30" t="str">
        <f>Inputs!B24</f>
        <v>Aurora Energy Limited</v>
      </c>
      <c r="D14" s="4" t="s">
        <v>186</v>
      </c>
      <c r="E14" s="30" t="str">
        <f>Inputs!C24</f>
        <v>Lines Business</v>
      </c>
      <c r="F14" s="28">
        <f>Inputs!D24</f>
        <v>1365945.3458623996</v>
      </c>
      <c r="G14" s="14">
        <f t="shared" si="0"/>
        <v>1.3248868379106708E-2</v>
      </c>
      <c r="H14" s="15">
        <f t="shared" si="1"/>
        <v>15236.198635972714</v>
      </c>
      <c r="I14" s="15">
        <f t="shared" si="2"/>
        <v>1350709.1472264268</v>
      </c>
    </row>
    <row r="15" spans="1:15" x14ac:dyDescent="0.25">
      <c r="B15" s="30" t="str">
        <f>Inputs!A25</f>
        <v>EASH</v>
      </c>
      <c r="C15" s="30" t="str">
        <f>Inputs!B25</f>
        <v>EA Networks</v>
      </c>
      <c r="D15" s="4" t="s">
        <v>16</v>
      </c>
      <c r="E15" s="30" t="str">
        <f>Inputs!C25</f>
        <v>Lines Business</v>
      </c>
      <c r="F15" s="28">
        <f>Inputs!D25</f>
        <v>1172505.2046846042</v>
      </c>
      <c r="G15" s="14">
        <f t="shared" si="0"/>
        <v>1.1372612511722535E-2</v>
      </c>
      <c r="H15" s="15">
        <f t="shared" si="1"/>
        <v>13078.504388480915</v>
      </c>
      <c r="I15" s="15">
        <f t="shared" si="2"/>
        <v>1159426.7002961233</v>
      </c>
    </row>
    <row r="16" spans="1:15" x14ac:dyDescent="0.25">
      <c r="B16" s="30" t="str">
        <f>Inputs!A26</f>
        <v>EAST</v>
      </c>
      <c r="C16" s="30" t="str">
        <f>Inputs!B26</f>
        <v>Eastland Network Limited</v>
      </c>
      <c r="D16" s="4" t="s">
        <v>159</v>
      </c>
      <c r="E16" s="30" t="str">
        <f>Inputs!C26</f>
        <v>Lines Business</v>
      </c>
      <c r="F16" s="28">
        <f>Inputs!D26</f>
        <v>440967.79571715934</v>
      </c>
      <c r="G16" s="14">
        <f t="shared" si="0"/>
        <v>4.2771288782369726E-3</v>
      </c>
      <c r="H16" s="15">
        <f t="shared" si="1"/>
        <v>4918.6982099725183</v>
      </c>
      <c r="I16" s="15">
        <f t="shared" si="2"/>
        <v>436049.09750718682</v>
      </c>
    </row>
    <row r="17" spans="2:9" x14ac:dyDescent="0.25">
      <c r="B17" s="30" t="str">
        <f>Inputs!A27</f>
        <v>GENE</v>
      </c>
      <c r="C17" s="30" t="str">
        <f>Inputs!B27</f>
        <v>Genesis Energy Ltd</v>
      </c>
      <c r="D17" s="4" t="s">
        <v>187</v>
      </c>
      <c r="E17" s="30" t="str">
        <f>Inputs!C27</f>
        <v>Generator</v>
      </c>
      <c r="F17" s="28">
        <f>Inputs!D27</f>
        <v>6581661.1592841335</v>
      </c>
      <c r="G17" s="14">
        <f t="shared" si="0"/>
        <v>6.3838251420067091E-2</v>
      </c>
      <c r="H17" s="15">
        <f t="shared" si="1"/>
        <v>73413.98913307715</v>
      </c>
      <c r="I17" s="15">
        <f t="shared" si="2"/>
        <v>6508247.1701510567</v>
      </c>
    </row>
    <row r="18" spans="2:9" x14ac:dyDescent="0.25">
      <c r="B18" s="30" t="str">
        <f>Inputs!A28</f>
        <v>HORO</v>
      </c>
      <c r="C18" s="30" t="str">
        <f>Inputs!B28</f>
        <v>Electra Limited</v>
      </c>
      <c r="D18" s="4" t="s">
        <v>160</v>
      </c>
      <c r="E18" s="30" t="str">
        <f>Inputs!C28</f>
        <v>Lines Business</v>
      </c>
      <c r="F18" s="28">
        <f>Inputs!D28</f>
        <v>367373.95216047013</v>
      </c>
      <c r="G18" s="14">
        <f t="shared" si="0"/>
        <v>3.563311777319549E-3</v>
      </c>
      <c r="H18" s="15">
        <f t="shared" si="1"/>
        <v>4097.8085439174811</v>
      </c>
      <c r="I18" s="15">
        <f t="shared" si="2"/>
        <v>363276.14361655264</v>
      </c>
    </row>
    <row r="19" spans="2:9" x14ac:dyDescent="0.25">
      <c r="B19" s="30" t="str">
        <f>Inputs!A29</f>
        <v>HRZE</v>
      </c>
      <c r="C19" s="30" t="str">
        <f>Inputs!B29</f>
        <v>Horizon Energy Distribution Ltd</v>
      </c>
      <c r="D19" s="4" t="s">
        <v>188</v>
      </c>
      <c r="E19" s="30" t="str">
        <f>Inputs!C29</f>
        <v>Lines Business</v>
      </c>
      <c r="F19" s="28">
        <f>Inputs!D29</f>
        <v>419457.36149933271</v>
      </c>
      <c r="G19" s="14">
        <f t="shared" si="0"/>
        <v>4.0684902876867131E-3</v>
      </c>
      <c r="H19" s="15">
        <f t="shared" si="1"/>
        <v>4678.76383083972</v>
      </c>
      <c r="I19" s="15">
        <f t="shared" si="2"/>
        <v>414778.59766849299</v>
      </c>
    </row>
    <row r="20" spans="2:9" x14ac:dyDescent="0.25">
      <c r="B20" s="30" t="str">
        <f>Inputs!A30</f>
        <v>KIWI</v>
      </c>
      <c r="C20" s="30" t="str">
        <f>Inputs!B30</f>
        <v>Whareroa Cogeneration Limited</v>
      </c>
      <c r="D20" s="4" t="s">
        <v>189</v>
      </c>
      <c r="E20" s="30" t="str">
        <f>Inputs!C30</f>
        <v>Direct Connect</v>
      </c>
      <c r="F20" s="28">
        <f>Inputs!D30</f>
        <v>35401.153858707512</v>
      </c>
      <c r="G20" s="14">
        <f t="shared" si="0"/>
        <v>3.4337042061254573E-4</v>
      </c>
      <c r="H20" s="15">
        <f t="shared" si="1"/>
        <v>394.8759837044276</v>
      </c>
      <c r="I20" s="15">
        <f t="shared" si="2"/>
        <v>35006.277875003085</v>
      </c>
    </row>
    <row r="21" spans="2:9" x14ac:dyDescent="0.25">
      <c r="B21" s="30" t="str">
        <f>Inputs!A31</f>
        <v>KUPE</v>
      </c>
      <c r="C21" s="30" t="str">
        <f>Inputs!B31</f>
        <v>Beach Energy Resources NZ (Holdings) Ltd</v>
      </c>
      <c r="D21" s="4" t="s">
        <v>190</v>
      </c>
      <c r="E21" s="30" t="str">
        <f>Inputs!C31</f>
        <v>Direct Connect</v>
      </c>
      <c r="F21" s="28">
        <f>Inputs!D31</f>
        <v>59366.983559433793</v>
      </c>
      <c r="G21" s="14">
        <f t="shared" si="0"/>
        <v>5.7582490663046185E-4</v>
      </c>
      <c r="H21" s="15">
        <f t="shared" si="1"/>
        <v>662.19864262503108</v>
      </c>
      <c r="I21" s="15">
        <f t="shared" si="2"/>
        <v>58704.784916808763</v>
      </c>
    </row>
    <row r="22" spans="2:9" x14ac:dyDescent="0.25">
      <c r="B22" s="30" t="str">
        <f>Inputs!A32</f>
        <v>KWGL</v>
      </c>
      <c r="C22" s="30" t="str">
        <f>Inputs!B32</f>
        <v>Kawerau Geothermal Limited</v>
      </c>
      <c r="D22" s="4" t="s">
        <v>161</v>
      </c>
      <c r="E22" s="30" t="str">
        <f>Inputs!C32</f>
        <v>Generator</v>
      </c>
      <c r="F22" s="28">
        <f>Inputs!D32</f>
        <v>200585.21164654981</v>
      </c>
      <c r="G22" s="14">
        <f t="shared" si="0"/>
        <v>1.9455588585226675E-3</v>
      </c>
      <c r="H22" s="15">
        <f t="shared" si="1"/>
        <v>2237.3926873010678</v>
      </c>
      <c r="I22" s="15">
        <f t="shared" si="2"/>
        <v>198347.81895924875</v>
      </c>
    </row>
    <row r="23" spans="2:9" x14ac:dyDescent="0.25">
      <c r="B23" s="30" t="str">
        <f>Inputs!A33</f>
        <v>MARL</v>
      </c>
      <c r="C23" s="30" t="str">
        <f>Inputs!B33</f>
        <v>Marlborough Lines Limited</v>
      </c>
      <c r="D23" s="4" t="s">
        <v>163</v>
      </c>
      <c r="E23" s="30" t="str">
        <f>Inputs!C33</f>
        <v>Lines Business</v>
      </c>
      <c r="F23" s="28">
        <f>Inputs!D33</f>
        <v>875166.75342714076</v>
      </c>
      <c r="G23" s="14">
        <f t="shared" si="0"/>
        <v>8.4886039994563275E-3</v>
      </c>
      <c r="H23" s="15">
        <f t="shared" si="1"/>
        <v>9761.8945993747766</v>
      </c>
      <c r="I23" s="15">
        <f t="shared" si="2"/>
        <v>865404.85882776603</v>
      </c>
    </row>
    <row r="24" spans="2:9" x14ac:dyDescent="0.25">
      <c r="B24" s="30" t="str">
        <f>Inputs!A34</f>
        <v>MELT</v>
      </c>
      <c r="C24" s="30" t="str">
        <f>Inputs!B34</f>
        <v>MEL (Te Apiti) Limited</v>
      </c>
      <c r="D24" s="4" t="s">
        <v>164</v>
      </c>
      <c r="E24" s="30" t="str">
        <f>Inputs!C34</f>
        <v>Generator</v>
      </c>
      <c r="F24" s="28">
        <f>Inputs!D34</f>
        <v>52964.606630338596</v>
      </c>
      <c r="G24" s="14">
        <f t="shared" si="0"/>
        <v>5.1372560704724378E-4</v>
      </c>
      <c r="H24" s="15">
        <f t="shared" si="1"/>
        <v>590.78444810433029</v>
      </c>
      <c r="I24" s="15">
        <f t="shared" si="2"/>
        <v>52373.822182234268</v>
      </c>
    </row>
    <row r="25" spans="2:9" x14ac:dyDescent="0.25">
      <c r="B25" s="30" t="str">
        <f>Inputs!A35</f>
        <v>MELW</v>
      </c>
      <c r="C25" s="30" t="str">
        <f>Inputs!B35</f>
        <v>MEL (West Wind) Limited</v>
      </c>
      <c r="D25" s="4" t="s">
        <v>165</v>
      </c>
      <c r="E25" s="30" t="str">
        <f>Inputs!C35</f>
        <v>Generator</v>
      </c>
      <c r="F25" s="28">
        <f>Inputs!D35</f>
        <v>84290.575114079809</v>
      </c>
      <c r="G25" s="14">
        <f t="shared" si="0"/>
        <v>8.1756912065949431E-4</v>
      </c>
      <c r="H25" s="15">
        <f t="shared" si="1"/>
        <v>940.20448875841851</v>
      </c>
      <c r="I25" s="15">
        <f t="shared" si="2"/>
        <v>83350.37062532139</v>
      </c>
    </row>
    <row r="26" spans="2:9" x14ac:dyDescent="0.25">
      <c r="B26" s="30" t="str">
        <f>Inputs!A36</f>
        <v>MERI</v>
      </c>
      <c r="C26" s="30" t="str">
        <f>Inputs!B36</f>
        <v>Meridian Energy Limited</v>
      </c>
      <c r="D26" s="4" t="s">
        <v>191</v>
      </c>
      <c r="E26" s="30" t="str">
        <f>Inputs!C36</f>
        <v>Generator</v>
      </c>
      <c r="F26" s="28">
        <f>Inputs!D36</f>
        <v>21774449.064242639</v>
      </c>
      <c r="G26" s="14">
        <f t="shared" si="0"/>
        <v>0.21119937964836777</v>
      </c>
      <c r="H26" s="15">
        <f t="shared" si="1"/>
        <v>242879.28659562292</v>
      </c>
      <c r="I26" s="15">
        <f t="shared" si="2"/>
        <v>21531569.777647015</v>
      </c>
    </row>
    <row r="27" spans="2:9" x14ac:dyDescent="0.25">
      <c r="B27" s="30" t="str">
        <f>Inputs!A37</f>
        <v>METH</v>
      </c>
      <c r="C27" s="30" t="str">
        <f>Inputs!B37</f>
        <v>Methanex New Zealand Ltd</v>
      </c>
      <c r="D27" s="4" t="s">
        <v>192</v>
      </c>
      <c r="E27" s="30" t="str">
        <f>Inputs!C37</f>
        <v>Direct Connect</v>
      </c>
      <c r="F27" s="28">
        <f>Inputs!D37</f>
        <v>37537.840033058368</v>
      </c>
      <c r="G27" s="14">
        <f t="shared" si="0"/>
        <v>3.6409502279167511E-4</v>
      </c>
      <c r="H27" s="15">
        <f t="shared" si="1"/>
        <v>418.70927621042637</v>
      </c>
      <c r="I27" s="15">
        <f t="shared" si="2"/>
        <v>37119.130756847939</v>
      </c>
    </row>
    <row r="28" spans="2:9" x14ac:dyDescent="0.25">
      <c r="B28" s="30" t="str">
        <f>Inputs!A38</f>
        <v>MPOW</v>
      </c>
      <c r="C28" s="30" t="str">
        <f>Inputs!B38</f>
        <v>Mainpower New Zealand Limited</v>
      </c>
      <c r="D28" s="4" t="s">
        <v>193</v>
      </c>
      <c r="E28" s="30" t="str">
        <f>Inputs!C38</f>
        <v>Lines Business</v>
      </c>
      <c r="F28" s="28">
        <f>Inputs!D38</f>
        <v>1629223.777089138</v>
      </c>
      <c r="G28" s="14">
        <f t="shared" si="0"/>
        <v>1.5802514681974331E-2</v>
      </c>
      <c r="H28" s="15">
        <f t="shared" si="1"/>
        <v>18172.891884270481</v>
      </c>
      <c r="I28" s="15">
        <f t="shared" si="2"/>
        <v>1611050.8852048675</v>
      </c>
    </row>
    <row r="29" spans="2:9" x14ac:dyDescent="0.25">
      <c r="B29" s="30" t="str">
        <f>Inputs!A39</f>
        <v>MRPL</v>
      </c>
      <c r="C29" s="30" t="str">
        <f>Inputs!B39</f>
        <v>Mercury NZ Limited</v>
      </c>
      <c r="D29" s="4" t="s">
        <v>194</v>
      </c>
      <c r="E29" s="30" t="str">
        <f>Inputs!C39</f>
        <v>Generator</v>
      </c>
      <c r="F29" s="28">
        <f>Inputs!D39</f>
        <v>2870490.2227699873</v>
      </c>
      <c r="G29" s="14">
        <f t="shared" si="0"/>
        <v>2.7842070885333459E-2</v>
      </c>
      <c r="H29" s="15">
        <f t="shared" si="1"/>
        <v>32018.381518133479</v>
      </c>
      <c r="I29" s="15">
        <f t="shared" si="2"/>
        <v>2838471.8412518539</v>
      </c>
    </row>
    <row r="30" spans="2:9" x14ac:dyDescent="0.25">
      <c r="B30" s="30" t="str">
        <f>Inputs!A40</f>
        <v>MSVP</v>
      </c>
      <c r="C30" s="30" t="str">
        <f>Inputs!B40</f>
        <v>Mercury SPV Limited</v>
      </c>
      <c r="D30" s="4" t="s">
        <v>166</v>
      </c>
      <c r="E30" s="30" t="str">
        <f>Inputs!C40</f>
        <v>Generator</v>
      </c>
      <c r="F30" s="28">
        <f>Inputs!D40</f>
        <v>494526.16429344879</v>
      </c>
      <c r="G30" s="14">
        <f t="shared" si="0"/>
        <v>4.796613627766933E-3</v>
      </c>
      <c r="H30" s="15">
        <f t="shared" si="1"/>
        <v>5516.1056719319731</v>
      </c>
      <c r="I30" s="15">
        <f t="shared" si="2"/>
        <v>489010.0586215168</v>
      </c>
    </row>
    <row r="31" spans="2:9" x14ac:dyDescent="0.25">
      <c r="B31" s="30" t="str">
        <f>Inputs!A41</f>
        <v>NAPA</v>
      </c>
      <c r="C31" s="30" t="str">
        <f>Inputs!B41</f>
        <v>Nga Awa Purua Joint Venture</v>
      </c>
      <c r="D31" s="4" t="s">
        <v>63</v>
      </c>
      <c r="E31" s="30" t="str">
        <f>Inputs!C41</f>
        <v>Generator</v>
      </c>
      <c r="F31" s="28">
        <f>Inputs!D41</f>
        <v>1062178.2704035616</v>
      </c>
      <c r="G31" s="14">
        <f t="shared" si="0"/>
        <v>1.0302505984116903E-2</v>
      </c>
      <c r="H31" s="15">
        <f t="shared" si="1"/>
        <v>11847.881881734438</v>
      </c>
      <c r="I31" s="15">
        <f t="shared" si="2"/>
        <v>1050330.3885218273</v>
      </c>
    </row>
    <row r="32" spans="2:9" x14ac:dyDescent="0.25">
      <c r="B32" s="30" t="str">
        <f>Inputs!A42</f>
        <v>NELS</v>
      </c>
      <c r="C32" s="30" t="str">
        <f>Inputs!B42</f>
        <v>Nelson Electricity Ltd</v>
      </c>
      <c r="D32" s="4" t="s">
        <v>167</v>
      </c>
      <c r="E32" s="30" t="str">
        <f>Inputs!C42</f>
        <v>Lines Business</v>
      </c>
      <c r="F32" s="28">
        <f>Inputs!D42</f>
        <v>128422.52783391078</v>
      </c>
      <c r="G32" s="14">
        <f t="shared" si="0"/>
        <v>1.2456231673818742E-3</v>
      </c>
      <c r="H32" s="15">
        <f t="shared" si="1"/>
        <v>1432.4666424891552</v>
      </c>
      <c r="I32" s="15">
        <f t="shared" si="2"/>
        <v>126990.06119142161</v>
      </c>
    </row>
    <row r="33" spans="2:9" x14ac:dyDescent="0.25">
      <c r="B33" s="30" t="str">
        <f>Inputs!A43</f>
        <v>NPOW</v>
      </c>
      <c r="C33" s="30" t="str">
        <f>Inputs!B43</f>
        <v>Northpower Limited</v>
      </c>
      <c r="D33" s="4" t="s">
        <v>172</v>
      </c>
      <c r="E33" s="30" t="str">
        <f>Inputs!C43</f>
        <v>Lines Business</v>
      </c>
      <c r="F33" s="28">
        <f>Inputs!D43</f>
        <v>2883349.4306353154</v>
      </c>
      <c r="G33" s="14">
        <f t="shared" si="0"/>
        <v>2.7966797656417949E-2</v>
      </c>
      <c r="H33" s="15">
        <f t="shared" si="1"/>
        <v>32161.817304880642</v>
      </c>
      <c r="I33" s="15">
        <f t="shared" si="2"/>
        <v>2851187.6133304345</v>
      </c>
    </row>
    <row r="34" spans="2:9" x14ac:dyDescent="0.25">
      <c r="B34" s="30" t="str">
        <f>Inputs!A44</f>
        <v>NTRG</v>
      </c>
      <c r="C34" s="30" t="str">
        <f>Inputs!B44</f>
        <v>Ngatamariki Geothermal Ltd</v>
      </c>
      <c r="D34" s="4" t="s">
        <v>170</v>
      </c>
      <c r="E34" s="30" t="str">
        <f>Inputs!C44</f>
        <v>Generator</v>
      </c>
      <c r="F34" s="28">
        <f>Inputs!D44</f>
        <v>653768.82806063723</v>
      </c>
      <c r="G34" s="14">
        <f t="shared" si="0"/>
        <v>6.3411740298215235E-3</v>
      </c>
      <c r="H34" s="15">
        <f t="shared" si="1"/>
        <v>7292.350134294752</v>
      </c>
      <c r="I34" s="15">
        <f t="shared" si="2"/>
        <v>646476.47792634252</v>
      </c>
    </row>
    <row r="35" spans="2:9" x14ac:dyDescent="0.25">
      <c r="B35" s="30" t="str">
        <f>Inputs!A45</f>
        <v>NZAS</v>
      </c>
      <c r="C35" s="30" t="str">
        <f>Inputs!B45</f>
        <v>NZ Aluminium Smelters Limited</v>
      </c>
      <c r="D35" s="4" t="s">
        <v>174</v>
      </c>
      <c r="E35" s="30" t="str">
        <f>Inputs!C45</f>
        <v>Direct Connect</v>
      </c>
      <c r="F35" s="28">
        <f>Inputs!D45</f>
        <v>4668053.9072997607</v>
      </c>
      <c r="G35" s="14">
        <f t="shared" si="0"/>
        <v>4.5277383895138294E-2</v>
      </c>
      <c r="H35" s="15">
        <f t="shared" si="1"/>
        <v>52068.991479409036</v>
      </c>
      <c r="I35" s="15">
        <f t="shared" si="2"/>
        <v>4615984.9158203518</v>
      </c>
    </row>
    <row r="36" spans="2:9" x14ac:dyDescent="0.25">
      <c r="B36" s="30" t="str">
        <f>Inputs!A46</f>
        <v>NZST</v>
      </c>
      <c r="C36" s="30" t="str">
        <f>Inputs!B46</f>
        <v>New Zealand Steel Limited</v>
      </c>
      <c r="D36" s="4" t="s">
        <v>195</v>
      </c>
      <c r="E36" s="30" t="str">
        <f>Inputs!C46</f>
        <v>Direct Connect</v>
      </c>
      <c r="F36" s="28">
        <f>Inputs!D46</f>
        <v>868263.78646996897</v>
      </c>
      <c r="G36" s="14">
        <f t="shared" si="0"/>
        <v>8.4216492703246514E-3</v>
      </c>
      <c r="H36" s="15">
        <f t="shared" si="1"/>
        <v>9684.8966608733499</v>
      </c>
      <c r="I36" s="15">
        <f t="shared" si="2"/>
        <v>858578.88980909565</v>
      </c>
    </row>
    <row r="37" spans="2:9" x14ac:dyDescent="0.25">
      <c r="B37" s="30" t="str">
        <f>Inputs!A47</f>
        <v>OMVP</v>
      </c>
      <c r="C37" s="30" t="str">
        <f>Inputs!B47</f>
        <v>OMV New Zealand Production Ltd</v>
      </c>
      <c r="D37" s="4" t="s">
        <v>196</v>
      </c>
      <c r="E37" s="30" t="str">
        <f>Inputs!C47</f>
        <v>Direct Connect</v>
      </c>
      <c r="F37" s="28">
        <f>Inputs!D47</f>
        <v>39592.200280534489</v>
      </c>
      <c r="G37" s="14">
        <f t="shared" si="0"/>
        <v>3.8402111178529875E-4</v>
      </c>
      <c r="H37" s="15">
        <f t="shared" si="1"/>
        <v>441.62427855309357</v>
      </c>
      <c r="I37" s="15">
        <f t="shared" si="2"/>
        <v>39150.576001981397</v>
      </c>
    </row>
    <row r="38" spans="2:9" x14ac:dyDescent="0.25">
      <c r="B38" s="30" t="str">
        <f>Inputs!A48</f>
        <v>ORON</v>
      </c>
      <c r="C38" s="30" t="str">
        <f>Inputs!B48</f>
        <v>Orion New Zealand Limited</v>
      </c>
      <c r="D38" s="4" t="s">
        <v>197</v>
      </c>
      <c r="E38" s="30" t="str">
        <f>Inputs!C48</f>
        <v>Lines Business</v>
      </c>
      <c r="F38" s="28">
        <f>Inputs!D48</f>
        <v>8305880.2590765823</v>
      </c>
      <c r="G38" s="14">
        <f t="shared" si="0"/>
        <v>8.0562164993248392E-2</v>
      </c>
      <c r="H38" s="15">
        <f t="shared" si="1"/>
        <v>92646.489742235644</v>
      </c>
      <c r="I38" s="15">
        <f t="shared" si="2"/>
        <v>8213233.769334347</v>
      </c>
    </row>
    <row r="39" spans="2:9" x14ac:dyDescent="0.25">
      <c r="B39" s="30" t="str">
        <f>Inputs!A49</f>
        <v>PANP</v>
      </c>
      <c r="C39" s="30" t="str">
        <f>Inputs!B49</f>
        <v>Pan Pac Forest Product Limited</v>
      </c>
      <c r="D39" s="4" t="s">
        <v>198</v>
      </c>
      <c r="E39" s="30" t="str">
        <f>Inputs!C49</f>
        <v>Direct Connect</v>
      </c>
      <c r="F39" s="28">
        <f>Inputs!D49</f>
        <v>606541.5012099134</v>
      </c>
      <c r="G39" s="14">
        <f t="shared" si="0"/>
        <v>5.8830966702568578E-3</v>
      </c>
      <c r="H39" s="15">
        <f t="shared" si="1"/>
        <v>6765.5611707953867</v>
      </c>
      <c r="I39" s="15">
        <f t="shared" si="2"/>
        <v>599775.94003911805</v>
      </c>
    </row>
    <row r="40" spans="2:9" x14ac:dyDescent="0.25">
      <c r="B40" s="30" t="str">
        <f>Inputs!A50</f>
        <v>POCO</v>
      </c>
      <c r="C40" s="30" t="str">
        <f>Inputs!B50</f>
        <v>Powerco Limited</v>
      </c>
      <c r="D40" s="4" t="s">
        <v>175</v>
      </c>
      <c r="E40" s="30" t="str">
        <f>Inputs!C50</f>
        <v>Lines Business</v>
      </c>
      <c r="F40" s="28">
        <f>Inputs!D50</f>
        <v>5176888.4993036836</v>
      </c>
      <c r="G40" s="14">
        <f t="shared" si="0"/>
        <v>5.0212780876150116E-2</v>
      </c>
      <c r="H40" s="15">
        <f t="shared" si="1"/>
        <v>57744.698007572631</v>
      </c>
      <c r="I40" s="15">
        <f t="shared" si="2"/>
        <v>5119143.8012961112</v>
      </c>
    </row>
    <row r="41" spans="2:9" x14ac:dyDescent="0.25">
      <c r="B41" s="30" t="str">
        <f>Inputs!A51</f>
        <v>POWN</v>
      </c>
      <c r="C41" s="30" t="str">
        <f>Inputs!B51</f>
        <v>Powernet Ltd</v>
      </c>
      <c r="D41" s="4" t="s">
        <v>176</v>
      </c>
      <c r="E41" s="30" t="str">
        <f>Inputs!C51</f>
        <v>Lines Business</v>
      </c>
      <c r="F41" s="28">
        <f>Inputs!D51</f>
        <v>1432687.2153376022</v>
      </c>
      <c r="G41" s="14">
        <f t="shared" ref="G41:G65" si="3">F41/$F$67</f>
        <v>1.3896225351866258E-2</v>
      </c>
      <c r="H41" s="15">
        <f t="shared" ref="H41:H65" si="4">G41*$F$5</f>
        <v>15980.659154646197</v>
      </c>
      <c r="I41" s="15">
        <f t="shared" ref="I41:I65" si="5">F41-H41</f>
        <v>1416706.5561829561</v>
      </c>
    </row>
    <row r="42" spans="2:9" x14ac:dyDescent="0.25">
      <c r="B42" s="30" t="str">
        <f>Inputs!A52</f>
        <v>RAYN</v>
      </c>
      <c r="C42" s="30" t="str">
        <f>Inputs!B52</f>
        <v>Daiken Southland Limited</v>
      </c>
      <c r="D42" s="4" t="s">
        <v>158</v>
      </c>
      <c r="E42" s="30" t="str">
        <f>Inputs!C52</f>
        <v>Direct Connect</v>
      </c>
      <c r="F42" s="28">
        <f>Inputs!D52</f>
        <v>117741.43946376948</v>
      </c>
      <c r="G42" s="14">
        <f t="shared" si="3"/>
        <v>1.1420228773773976E-3</v>
      </c>
      <c r="H42" s="15">
        <f t="shared" si="4"/>
        <v>1313.3263089840073</v>
      </c>
      <c r="I42" s="15">
        <f t="shared" si="5"/>
        <v>116428.11315478547</v>
      </c>
    </row>
    <row r="43" spans="2:9" x14ac:dyDescent="0.25">
      <c r="B43" s="30" t="str">
        <f>Inputs!A53</f>
        <v>SCAN</v>
      </c>
      <c r="C43" s="30" t="str">
        <f>Inputs!B53</f>
        <v>Scanpower Limited</v>
      </c>
      <c r="D43" s="4" t="s">
        <v>177</v>
      </c>
      <c r="E43" s="30" t="str">
        <f>Inputs!C53</f>
        <v>Lines Business</v>
      </c>
      <c r="F43" s="28">
        <f>Inputs!D53</f>
        <v>58404.225402585442</v>
      </c>
      <c r="G43" s="14">
        <f t="shared" si="3"/>
        <v>5.6648671741254565E-4</v>
      </c>
      <c r="H43" s="15">
        <f t="shared" si="4"/>
        <v>651.45972502442748</v>
      </c>
      <c r="I43" s="15">
        <f t="shared" si="5"/>
        <v>57752.765677561016</v>
      </c>
    </row>
    <row r="44" spans="2:9" x14ac:dyDescent="0.25">
      <c r="B44" s="30" t="str">
        <f>Inputs!A54</f>
        <v>SCGL</v>
      </c>
      <c r="C44" s="30" t="str">
        <f>Inputs!B54</f>
        <v>Southdown Cogeneration Ltd</v>
      </c>
      <c r="D44" s="4" t="s">
        <v>199</v>
      </c>
      <c r="E44" s="30" t="str">
        <f>Inputs!C54</f>
        <v>Generator</v>
      </c>
      <c r="F44" s="28">
        <f>Inputs!D54</f>
        <v>3770.6821118506564</v>
      </c>
      <c r="G44" s="14">
        <f t="shared" si="3"/>
        <v>3.657340401699643E-5</v>
      </c>
      <c r="H44" s="15">
        <f t="shared" si="4"/>
        <v>42.059414619545898</v>
      </c>
      <c r="I44" s="15">
        <f t="shared" si="5"/>
        <v>3728.6226972311106</v>
      </c>
    </row>
    <row r="45" spans="2:9" x14ac:dyDescent="0.25">
      <c r="B45" s="30" t="str">
        <f>Inputs!A55</f>
        <v>SHPK</v>
      </c>
      <c r="C45" s="30" t="str">
        <f>Inputs!B55</f>
        <v>Southpark Utilities Limited</v>
      </c>
      <c r="D45" s="4" t="s">
        <v>178</v>
      </c>
      <c r="E45" s="30" t="str">
        <f>Inputs!C55</f>
        <v>Direct Connect</v>
      </c>
      <c r="F45" s="28">
        <f>Inputs!D55</f>
        <v>895.49731433482691</v>
      </c>
      <c r="G45" s="14">
        <f t="shared" si="3"/>
        <v>8.6857985111952192E-6</v>
      </c>
      <c r="H45" s="15">
        <f t="shared" si="4"/>
        <v>9.9886682878745017</v>
      </c>
      <c r="I45" s="15">
        <f t="shared" si="5"/>
        <v>885.50864604695244</v>
      </c>
    </row>
    <row r="46" spans="2:9" x14ac:dyDescent="0.25">
      <c r="B46" s="30" t="str">
        <f>Inputs!A56</f>
        <v>SKOG</v>
      </c>
      <c r="C46" s="30" t="str">
        <f>Inputs!B56</f>
        <v>Norske Skog Tasman Limited</v>
      </c>
      <c r="D46" s="4" t="s">
        <v>171</v>
      </c>
      <c r="E46" s="30" t="str">
        <f>Inputs!C56</f>
        <v>Direct Connect</v>
      </c>
      <c r="F46" s="28">
        <f>Inputs!D56</f>
        <v>517616.63094067312</v>
      </c>
      <c r="G46" s="14">
        <f t="shared" si="3"/>
        <v>5.0205776057898471E-3</v>
      </c>
      <c r="H46" s="15">
        <f t="shared" si="4"/>
        <v>5773.6642466583244</v>
      </c>
      <c r="I46" s="15">
        <f t="shared" si="5"/>
        <v>511842.96669401479</v>
      </c>
    </row>
    <row r="47" spans="2:9" x14ac:dyDescent="0.25">
      <c r="B47" s="30" t="str">
        <f>Inputs!A57</f>
        <v>SOLE</v>
      </c>
      <c r="C47" s="30" t="str">
        <f>Inputs!B57</f>
        <v>GTL Energy New Zealand Ltd</v>
      </c>
      <c r="D47" s="4" t="s">
        <v>200</v>
      </c>
      <c r="E47" s="30" t="str">
        <f>Inputs!C57</f>
        <v>Direct Connect</v>
      </c>
      <c r="F47" s="28">
        <f>Inputs!D57</f>
        <v>1065.2147267722619</v>
      </c>
      <c r="G47" s="14">
        <f t="shared" si="3"/>
        <v>1.0331957829236232E-5</v>
      </c>
      <c r="H47" s="15">
        <f t="shared" si="4"/>
        <v>11.881751503621667</v>
      </c>
      <c r="I47" s="15">
        <f t="shared" si="5"/>
        <v>1053.3329752686402</v>
      </c>
    </row>
    <row r="48" spans="2:9" x14ac:dyDescent="0.25">
      <c r="B48" s="30" t="str">
        <f>Inputs!A58</f>
        <v>SOU2</v>
      </c>
      <c r="C48" s="30" t="str">
        <f>Inputs!B58</f>
        <v>Southern Generation GP Limited</v>
      </c>
      <c r="D48" s="4" t="s">
        <v>201</v>
      </c>
      <c r="E48" s="30" t="str">
        <f>Inputs!C58</f>
        <v>Generator</v>
      </c>
      <c r="F48" s="28">
        <f>Inputs!D58</f>
        <v>23447.118758403267</v>
      </c>
      <c r="G48" s="14">
        <f t="shared" si="3"/>
        <v>2.2742329423381066E-4</v>
      </c>
      <c r="H48" s="15">
        <f t="shared" si="4"/>
        <v>261.53678836888224</v>
      </c>
      <c r="I48" s="15">
        <f t="shared" si="5"/>
        <v>23185.581970034385</v>
      </c>
    </row>
    <row r="49" spans="2:9" x14ac:dyDescent="0.25">
      <c r="B49" s="30" t="str">
        <f>Inputs!A59</f>
        <v>TARW</v>
      </c>
      <c r="C49" s="30" t="str">
        <f>Inputs!B59</f>
        <v>Tararua Wind Power</v>
      </c>
      <c r="D49" s="4" t="s">
        <v>67</v>
      </c>
      <c r="E49" s="30" t="str">
        <f>Inputs!C59</f>
        <v>Generator</v>
      </c>
      <c r="F49" s="28">
        <f>Inputs!D59</f>
        <v>374141.64887948305</v>
      </c>
      <c r="G49" s="14">
        <f t="shared" si="3"/>
        <v>3.628954464511623E-3</v>
      </c>
      <c r="H49" s="15">
        <f t="shared" si="4"/>
        <v>4173.2976341883668</v>
      </c>
      <c r="I49" s="15">
        <f t="shared" si="5"/>
        <v>369968.35124529467</v>
      </c>
    </row>
    <row r="50" spans="2:9" x14ac:dyDescent="0.25">
      <c r="B50" s="30" t="str">
        <f>Inputs!A60</f>
        <v>TASM</v>
      </c>
      <c r="C50" s="30" t="str">
        <f>Inputs!B60</f>
        <v>Network Tasman Limited</v>
      </c>
      <c r="D50" s="4" t="s">
        <v>168</v>
      </c>
      <c r="E50" s="30" t="str">
        <f>Inputs!C60</f>
        <v>Lines Business</v>
      </c>
      <c r="F50" s="28">
        <f>Inputs!D60</f>
        <v>1551814.9559075215</v>
      </c>
      <c r="G50" s="14">
        <f t="shared" si="3"/>
        <v>1.50516945365537E-2</v>
      </c>
      <c r="H50" s="15">
        <f t="shared" si="4"/>
        <v>17309.448717036754</v>
      </c>
      <c r="I50" s="15">
        <f t="shared" si="5"/>
        <v>1534505.5071904848</v>
      </c>
    </row>
    <row r="51" spans="2:9" x14ac:dyDescent="0.25">
      <c r="B51" s="30" t="str">
        <f>Inputs!A61</f>
        <v>TBOP</v>
      </c>
      <c r="C51" s="30" t="str">
        <f>Inputs!B61</f>
        <v>Nova Energy Limited</v>
      </c>
      <c r="D51" s="4" t="s">
        <v>173</v>
      </c>
      <c r="E51" s="30" t="str">
        <f>Inputs!C61</f>
        <v>Generator</v>
      </c>
      <c r="F51" s="28">
        <f>Inputs!D61</f>
        <v>32688.738087295525</v>
      </c>
      <c r="G51" s="14">
        <f t="shared" si="3"/>
        <v>3.1706157915435261E-4</v>
      </c>
      <c r="H51" s="15">
        <f t="shared" si="4"/>
        <v>364.6208160275055</v>
      </c>
      <c r="I51" s="15">
        <f t="shared" si="5"/>
        <v>32324.11727126802</v>
      </c>
    </row>
    <row r="52" spans="2:9" x14ac:dyDescent="0.25">
      <c r="B52" s="30" t="str">
        <f>Inputs!A62</f>
        <v>TOD3</v>
      </c>
      <c r="C52" s="30" t="str">
        <f>Inputs!B62</f>
        <v>Todd Generation Taranaki Limited</v>
      </c>
      <c r="D52" s="4" t="s">
        <v>202</v>
      </c>
      <c r="E52" s="30" t="str">
        <f>Inputs!C62</f>
        <v>Generator</v>
      </c>
      <c r="F52" s="28">
        <f>Inputs!D62</f>
        <v>210885.31112166226</v>
      </c>
      <c r="G52" s="14">
        <f t="shared" si="3"/>
        <v>2.0454637797926419E-3</v>
      </c>
      <c r="H52" s="15">
        <f t="shared" si="4"/>
        <v>2352.2833467615383</v>
      </c>
      <c r="I52" s="15">
        <f t="shared" si="5"/>
        <v>208533.02777490072</v>
      </c>
    </row>
    <row r="53" spans="2:9" x14ac:dyDescent="0.25">
      <c r="B53" s="30" t="str">
        <f>Inputs!A63</f>
        <v>TOPE</v>
      </c>
      <c r="C53" s="30" t="str">
        <f>Inputs!B63</f>
        <v>Top Energy Ltd</v>
      </c>
      <c r="D53" s="4" t="s">
        <v>180</v>
      </c>
      <c r="E53" s="30" t="str">
        <f>Inputs!C63</f>
        <v>Lines Business</v>
      </c>
      <c r="F53" s="28">
        <f>Inputs!D63</f>
        <v>451218.22668467672</v>
      </c>
      <c r="G53" s="14">
        <f t="shared" si="3"/>
        <v>4.3765520441265381E-3</v>
      </c>
      <c r="H53" s="15">
        <f t="shared" si="4"/>
        <v>5033.0348507455192</v>
      </c>
      <c r="I53" s="15">
        <f t="shared" si="5"/>
        <v>446185.1918339312</v>
      </c>
    </row>
    <row r="54" spans="2:9" x14ac:dyDescent="0.25">
      <c r="B54" s="30" t="str">
        <f>Inputs!A64</f>
        <v>TRNZ</v>
      </c>
      <c r="C54" s="30" t="str">
        <f>Inputs!B64</f>
        <v>KiwiRail Holdings Limited</v>
      </c>
      <c r="D54" s="4" t="s">
        <v>203</v>
      </c>
      <c r="E54" s="30" t="str">
        <f>Inputs!C64</f>
        <v>Direct Connect</v>
      </c>
      <c r="F54" s="28">
        <f>Inputs!D64</f>
        <v>43052.762662119254</v>
      </c>
      <c r="G54" s="14">
        <f t="shared" si="3"/>
        <v>4.1758653638313128E-4</v>
      </c>
      <c r="H54" s="15">
        <f t="shared" si="4"/>
        <v>480.22451684060098</v>
      </c>
      <c r="I54" s="15">
        <f t="shared" si="5"/>
        <v>42572.538145278653</v>
      </c>
    </row>
    <row r="55" spans="2:9" x14ac:dyDescent="0.25">
      <c r="B55" s="30" t="str">
        <f>Inputs!A65</f>
        <v>TRUG</v>
      </c>
      <c r="C55" s="30" t="str">
        <f>Inputs!B65</f>
        <v>Trustpower Limited</v>
      </c>
      <c r="D55" s="4" t="s">
        <v>162</v>
      </c>
      <c r="E55" s="30" t="str">
        <f>Inputs!C65</f>
        <v>Generator</v>
      </c>
      <c r="F55" s="28">
        <f>Inputs!D65</f>
        <v>167124.0190703306</v>
      </c>
      <c r="G55" s="14">
        <f t="shared" si="3"/>
        <v>1.62100492406757E-3</v>
      </c>
      <c r="H55" s="15">
        <f t="shared" si="4"/>
        <v>1864.1556626777055</v>
      </c>
      <c r="I55" s="15">
        <f t="shared" si="5"/>
        <v>165259.86340765288</v>
      </c>
    </row>
    <row r="56" spans="2:9" x14ac:dyDescent="0.25">
      <c r="B56" s="30" t="str">
        <f>Inputs!A66</f>
        <v>UNET</v>
      </c>
      <c r="C56" s="30" t="str">
        <f>Inputs!B66</f>
        <v>Wellington Electricity Lines Limited</v>
      </c>
      <c r="D56" s="4" t="s">
        <v>204</v>
      </c>
      <c r="E56" s="30" t="str">
        <f>Inputs!C66</f>
        <v>Lines Business</v>
      </c>
      <c r="F56" s="28">
        <f>Inputs!D66</f>
        <v>2165103.6079066233</v>
      </c>
      <c r="G56" s="14">
        <f t="shared" si="3"/>
        <v>2.1000234610538768E-2</v>
      </c>
      <c r="H56" s="15">
        <f t="shared" si="4"/>
        <v>24150.269802119583</v>
      </c>
      <c r="I56" s="15">
        <f t="shared" si="5"/>
        <v>2140953.3381045037</v>
      </c>
    </row>
    <row r="57" spans="2:9" x14ac:dyDescent="0.25">
      <c r="B57" s="30" t="str">
        <f>Inputs!A67</f>
        <v>UNIS</v>
      </c>
      <c r="C57" s="30" t="str">
        <f>Inputs!B67</f>
        <v>Unison Networks Limited</v>
      </c>
      <c r="D57" s="4" t="s">
        <v>205</v>
      </c>
      <c r="E57" s="30" t="str">
        <f>Inputs!C67</f>
        <v>Lines Business</v>
      </c>
      <c r="F57" s="28">
        <f>Inputs!D67</f>
        <v>1745005.1466676486</v>
      </c>
      <c r="G57" s="14">
        <f t="shared" si="3"/>
        <v>1.6925526031546238E-2</v>
      </c>
      <c r="H57" s="15">
        <f t="shared" si="4"/>
        <v>19464.354936278174</v>
      </c>
      <c r="I57" s="15">
        <f t="shared" si="5"/>
        <v>1725540.7917313704</v>
      </c>
    </row>
    <row r="58" spans="2:9" x14ac:dyDescent="0.25">
      <c r="B58" s="30" t="str">
        <f>Inputs!A68</f>
        <v>VECT</v>
      </c>
      <c r="C58" s="30" t="str">
        <f>Inputs!B68</f>
        <v>Vector Limited</v>
      </c>
      <c r="D58" s="4" t="s">
        <v>181</v>
      </c>
      <c r="E58" s="30" t="str">
        <f>Inputs!C68</f>
        <v>Lines Business</v>
      </c>
      <c r="F58" s="28">
        <f>Inputs!D68</f>
        <v>18503699.525122572</v>
      </c>
      <c r="G58" s="14">
        <f t="shared" si="3"/>
        <v>0.1794750282487394</v>
      </c>
      <c r="H58" s="15">
        <f t="shared" si="4"/>
        <v>206396.2824860503</v>
      </c>
      <c r="I58" s="15">
        <f t="shared" si="5"/>
        <v>18297303.24263652</v>
      </c>
    </row>
    <row r="59" spans="2:9" x14ac:dyDescent="0.25">
      <c r="B59" s="30" t="str">
        <f>Inputs!A69</f>
        <v>WAIP</v>
      </c>
      <c r="C59" s="30" t="str">
        <f>Inputs!B69</f>
        <v>Waipa Networks Limited</v>
      </c>
      <c r="D59" s="4" t="s">
        <v>206</v>
      </c>
      <c r="E59" s="30" t="str">
        <f>Inputs!C69</f>
        <v>Lines Business</v>
      </c>
      <c r="F59" s="28">
        <f>Inputs!D69</f>
        <v>552807.46191525855</v>
      </c>
      <c r="G59" s="14">
        <f t="shared" si="3"/>
        <v>5.3619080178344894E-3</v>
      </c>
      <c r="H59" s="15">
        <f t="shared" si="4"/>
        <v>6166.194220509663</v>
      </c>
      <c r="I59" s="15">
        <f t="shared" si="5"/>
        <v>546641.26769474894</v>
      </c>
    </row>
    <row r="60" spans="2:9" x14ac:dyDescent="0.25">
      <c r="B60" s="30" t="str">
        <f>Inputs!A70</f>
        <v>WATA</v>
      </c>
      <c r="C60" s="30" t="str">
        <f>Inputs!B70</f>
        <v>Network Waitaki Limited</v>
      </c>
      <c r="D60" s="4" t="s">
        <v>169</v>
      </c>
      <c r="E60" s="30" t="str">
        <f>Inputs!C70</f>
        <v>Lines Business</v>
      </c>
      <c r="F60" s="28">
        <f>Inputs!D70</f>
        <v>492431.0882467904</v>
      </c>
      <c r="G60" s="14">
        <f t="shared" si="3"/>
        <v>4.776292619411455E-3</v>
      </c>
      <c r="H60" s="15">
        <f t="shared" si="4"/>
        <v>5492.736512323173</v>
      </c>
      <c r="I60" s="15">
        <f t="shared" si="5"/>
        <v>486938.3517344672</v>
      </c>
    </row>
    <row r="61" spans="2:9" x14ac:dyDescent="0.25">
      <c r="B61" s="30" t="str">
        <f>Inputs!A71</f>
        <v>WAV1</v>
      </c>
      <c r="C61" s="30" t="str">
        <f>Inputs!B71</f>
        <v>Waverley Wind Farm</v>
      </c>
      <c r="D61" s="4" t="s">
        <v>71</v>
      </c>
      <c r="E61" s="30" t="str">
        <f>Inputs!C71</f>
        <v>Generator</v>
      </c>
      <c r="F61" s="28">
        <f>Inputs!D71</f>
        <v>296270.17950913851</v>
      </c>
      <c r="G61" s="14">
        <f t="shared" si="3"/>
        <v>2.8736469031216336E-3</v>
      </c>
      <c r="H61" s="15">
        <f t="shared" si="4"/>
        <v>3304.6939385898786</v>
      </c>
      <c r="I61" s="15">
        <f t="shared" si="5"/>
        <v>292965.48557054863</v>
      </c>
    </row>
    <row r="62" spans="2:9" x14ac:dyDescent="0.25">
      <c r="B62" s="30" t="str">
        <f>Inputs!A72</f>
        <v>WELE</v>
      </c>
      <c r="C62" s="30" t="str">
        <f>Inputs!B72</f>
        <v>WEL Networks Limited</v>
      </c>
      <c r="D62" s="4" t="s">
        <v>182</v>
      </c>
      <c r="E62" s="30" t="str">
        <f>Inputs!C72</f>
        <v>Lines Business</v>
      </c>
      <c r="F62" s="28">
        <f>Inputs!D72</f>
        <v>1145207.2638794342</v>
      </c>
      <c r="G62" s="14">
        <f t="shared" si="3"/>
        <v>1.1107838503125579E-2</v>
      </c>
      <c r="H62" s="15">
        <f t="shared" si="4"/>
        <v>12774.014278594417</v>
      </c>
      <c r="I62" s="15">
        <f t="shared" si="5"/>
        <v>1132433.2496008398</v>
      </c>
    </row>
    <row r="63" spans="2:9" x14ac:dyDescent="0.25">
      <c r="B63" s="30" t="str">
        <f>Inputs!A73</f>
        <v>WNST</v>
      </c>
      <c r="C63" s="30" t="str">
        <f>Inputs!B73</f>
        <v>Winstone Pulp International</v>
      </c>
      <c r="D63" s="4" t="s">
        <v>52</v>
      </c>
      <c r="E63" s="30" t="str">
        <f>Inputs!C73</f>
        <v>Direct Connect</v>
      </c>
      <c r="F63" s="28">
        <f>Inputs!D73</f>
        <v>283116.61680727697</v>
      </c>
      <c r="G63" s="14">
        <f t="shared" si="3"/>
        <v>2.7460650628370474E-3</v>
      </c>
      <c r="H63" s="15">
        <f t="shared" si="4"/>
        <v>3157.9748222626044</v>
      </c>
      <c r="I63" s="15">
        <f t="shared" si="5"/>
        <v>279958.64198501437</v>
      </c>
    </row>
    <row r="64" spans="2:9" x14ac:dyDescent="0.25">
      <c r="B64" s="30" t="str">
        <f>Inputs!A74</f>
        <v>WPOW</v>
      </c>
      <c r="C64" s="30" t="str">
        <f>Inputs!B74</f>
        <v>Westpower Limited</v>
      </c>
      <c r="D64" s="4" t="s">
        <v>183</v>
      </c>
      <c r="E64" s="30" t="str">
        <f>Inputs!C74</f>
        <v>Lines Business</v>
      </c>
      <c r="F64" s="28">
        <f>Inputs!D74</f>
        <v>333992.91412381321</v>
      </c>
      <c r="G64" s="14">
        <f t="shared" si="3"/>
        <v>3.2395352948670999E-3</v>
      </c>
      <c r="H64" s="15">
        <f t="shared" si="4"/>
        <v>3725.4655890971649</v>
      </c>
      <c r="I64" s="15">
        <f t="shared" si="5"/>
        <v>330267.44853471604</v>
      </c>
    </row>
    <row r="65" spans="1:10" x14ac:dyDescent="0.25">
      <c r="B65" s="30" t="str">
        <f>Inputs!A75</f>
        <v>WTOM</v>
      </c>
      <c r="C65" s="30" t="str">
        <f>Inputs!B75</f>
        <v>The Lines Company Ltd</v>
      </c>
      <c r="D65" s="4" t="s">
        <v>179</v>
      </c>
      <c r="E65" s="30" t="str">
        <f>Inputs!C75</f>
        <v>Lines Business</v>
      </c>
      <c r="F65" s="28">
        <f>Inputs!D75</f>
        <v>270988.57429445535</v>
      </c>
      <c r="G65" s="14">
        <f t="shared" si="3"/>
        <v>2.6284301666566765E-3</v>
      </c>
      <c r="H65" s="15">
        <f t="shared" si="4"/>
        <v>3022.6946916551778</v>
      </c>
      <c r="I65" s="15">
        <f t="shared" si="5"/>
        <v>267965.87960280018</v>
      </c>
    </row>
    <row r="67" spans="1:10" x14ac:dyDescent="0.25">
      <c r="B67" s="7" t="s">
        <v>73</v>
      </c>
      <c r="C67" s="4"/>
      <c r="D67" s="4"/>
      <c r="E67" s="7"/>
      <c r="F67" s="10">
        <f>SUM(F9:F65)</f>
        <v>103099019.98999986</v>
      </c>
      <c r="G67" s="16">
        <f>SUM(G9:G65)</f>
        <v>1.0000000000000007</v>
      </c>
      <c r="H67" s="18">
        <f>SUM(H9:H65)</f>
        <v>1150000.0000000002</v>
      </c>
      <c r="I67" s="18">
        <f>SUM(I9:I65)</f>
        <v>101949019.98999988</v>
      </c>
    </row>
    <row r="68" spans="1:10" x14ac:dyDescent="0.25">
      <c r="G68" s="3"/>
      <c r="H68" s="3"/>
      <c r="I68" s="3"/>
    </row>
    <row r="69" spans="1:10" x14ac:dyDescent="0.25">
      <c r="J69" s="3"/>
    </row>
    <row r="70" spans="1:10" x14ac:dyDescent="0.25">
      <c r="A70" s="66" t="s">
        <v>208</v>
      </c>
      <c r="J70" s="3"/>
    </row>
    <row r="71" spans="1:10" x14ac:dyDescent="0.25">
      <c r="J71" s="3"/>
    </row>
    <row r="72" spans="1:10" ht="45" x14ac:dyDescent="0.25">
      <c r="F72" s="32" t="s">
        <v>6</v>
      </c>
      <c r="G72" s="32" t="s">
        <v>77</v>
      </c>
      <c r="H72" s="32" t="s">
        <v>8</v>
      </c>
      <c r="I72" s="32" t="s">
        <v>76</v>
      </c>
      <c r="J72" s="3"/>
    </row>
    <row r="73" spans="1:10" x14ac:dyDescent="0.25">
      <c r="E73" s="4" t="s">
        <v>78</v>
      </c>
      <c r="F73" s="15">
        <f t="shared" ref="F73:I75" si="6">SUMIFS(F$9:F$65,$E$9:$E$65,$E73)</f>
        <v>54564351.657073714</v>
      </c>
      <c r="G73" s="17">
        <f t="shared" si="6"/>
        <v>0.52924219514759918</v>
      </c>
      <c r="H73" s="15">
        <f t="shared" si="6"/>
        <v>608628.52441973879</v>
      </c>
      <c r="I73" s="15">
        <f t="shared" si="6"/>
        <v>53955723.132653981</v>
      </c>
    </row>
    <row r="74" spans="1:10" x14ac:dyDescent="0.25">
      <c r="E74" s="4" t="s">
        <v>79</v>
      </c>
      <c r="F74" s="15">
        <f t="shared" si="6"/>
        <v>7278245.5346263228</v>
      </c>
      <c r="G74" s="17">
        <f t="shared" si="6"/>
        <v>7.059471113626764E-2</v>
      </c>
      <c r="H74" s="15">
        <f t="shared" si="6"/>
        <v>81183.917806707803</v>
      </c>
      <c r="I74" s="15">
        <f t="shared" si="6"/>
        <v>7197061.6168196145</v>
      </c>
    </row>
    <row r="75" spans="1:10" x14ac:dyDescent="0.25">
      <c r="E75" s="4" t="s">
        <v>54</v>
      </c>
      <c r="F75" s="15">
        <f t="shared" si="6"/>
        <v>41256422.798299864</v>
      </c>
      <c r="G75" s="17">
        <f t="shared" si="6"/>
        <v>0.40016309371613373</v>
      </c>
      <c r="H75" s="15">
        <f t="shared" si="6"/>
        <v>460187.55777355377</v>
      </c>
      <c r="I75" s="15">
        <f t="shared" si="6"/>
        <v>40796235.240526304</v>
      </c>
    </row>
    <row r="76" spans="1:10" x14ac:dyDescent="0.25">
      <c r="E76" s="10" t="s">
        <v>73</v>
      </c>
      <c r="F76" s="18">
        <f>SUM(F73:F75)</f>
        <v>103099019.98999989</v>
      </c>
      <c r="G76" s="17">
        <f t="shared" ref="G76:I76" si="7">SUM(G73:G75)</f>
        <v>1.0000000000000007</v>
      </c>
      <c r="H76" s="18">
        <f t="shared" si="7"/>
        <v>1150000.0000000005</v>
      </c>
      <c r="I76" s="18">
        <f t="shared" si="7"/>
        <v>101949019.98999989</v>
      </c>
    </row>
    <row r="77" spans="1:10" x14ac:dyDescent="0.25">
      <c r="G77" s="3"/>
      <c r="H77" s="3"/>
      <c r="I77" s="3"/>
    </row>
    <row r="78" spans="1:10" x14ac:dyDescent="0.25">
      <c r="G78" s="3"/>
      <c r="H78" s="3"/>
      <c r="I78" s="3"/>
    </row>
    <row r="79" spans="1:10" x14ac:dyDescent="0.25">
      <c r="G79" s="3"/>
      <c r="H79" s="3"/>
      <c r="I79" s="3"/>
    </row>
    <row r="80" spans="1:10" x14ac:dyDescent="0.25">
      <c r="G80" s="3"/>
      <c r="H80" s="3"/>
      <c r="I80" s="3"/>
    </row>
    <row r="81" spans="7:9" x14ac:dyDescent="0.25">
      <c r="G81" s="3"/>
      <c r="H81" s="3"/>
      <c r="I81" s="3"/>
    </row>
    <row r="82" spans="7:9" x14ac:dyDescent="0.25">
      <c r="G82" s="3"/>
      <c r="H82" s="3"/>
      <c r="I82" s="3"/>
    </row>
    <row r="83" spans="7:9" x14ac:dyDescent="0.25">
      <c r="G83" s="3"/>
      <c r="H83" s="3"/>
      <c r="I83" s="3"/>
    </row>
    <row r="84" spans="7:9" x14ac:dyDescent="0.25">
      <c r="G84" s="3"/>
      <c r="H84" s="3"/>
      <c r="I84" s="3"/>
    </row>
    <row r="85" spans="7:9" x14ac:dyDescent="0.25">
      <c r="G85" s="3"/>
      <c r="H85" s="3"/>
      <c r="I85" s="3"/>
    </row>
    <row r="86" spans="7:9" x14ac:dyDescent="0.25">
      <c r="G86" s="3"/>
      <c r="H86" s="3"/>
      <c r="I86" s="3"/>
    </row>
    <row r="87" spans="7:9" x14ac:dyDescent="0.25">
      <c r="G87" s="3"/>
      <c r="H87" s="3"/>
      <c r="I87" s="3"/>
    </row>
    <row r="88" spans="7:9" x14ac:dyDescent="0.25">
      <c r="G88" s="3"/>
      <c r="H88" s="3"/>
      <c r="I88" s="3"/>
    </row>
    <row r="89" spans="7:9" x14ac:dyDescent="0.25">
      <c r="G89" s="3"/>
      <c r="H89" s="3"/>
      <c r="I89" s="3"/>
    </row>
    <row r="90" spans="7:9" x14ac:dyDescent="0.25">
      <c r="G90" s="3"/>
      <c r="H90" s="3"/>
      <c r="I90" s="3"/>
    </row>
    <row r="91" spans="7:9" x14ac:dyDescent="0.25">
      <c r="G91" s="3"/>
      <c r="H91" s="3"/>
      <c r="I91" s="3"/>
    </row>
    <row r="92" spans="7:9" x14ac:dyDescent="0.25">
      <c r="G92" s="3"/>
      <c r="H92" s="3"/>
      <c r="I92" s="3"/>
    </row>
    <row r="93" spans="7:9" x14ac:dyDescent="0.25">
      <c r="G93" s="3"/>
      <c r="H93" s="3"/>
      <c r="I93" s="3"/>
    </row>
    <row r="94" spans="7:9" x14ac:dyDescent="0.25">
      <c r="G94" s="3"/>
      <c r="H94" s="3"/>
      <c r="I94" s="3"/>
    </row>
    <row r="95" spans="7:9" x14ac:dyDescent="0.25">
      <c r="G95" s="3"/>
      <c r="H95" s="3"/>
      <c r="I95" s="3"/>
    </row>
    <row r="96" spans="7:9" x14ac:dyDescent="0.25">
      <c r="G96" s="3"/>
      <c r="H96" s="3"/>
      <c r="I96" s="3"/>
    </row>
    <row r="97" spans="7:9" x14ac:dyDescent="0.25">
      <c r="G97" s="3"/>
      <c r="H97" s="3"/>
      <c r="I97" s="3"/>
    </row>
    <row r="98" spans="7:9" x14ac:dyDescent="0.25">
      <c r="G98" s="3"/>
      <c r="H98" s="3"/>
      <c r="I98" s="3"/>
    </row>
    <row r="99" spans="7:9" x14ac:dyDescent="0.25">
      <c r="G99" s="3"/>
      <c r="H99" s="3"/>
      <c r="I99" s="3"/>
    </row>
    <row r="100" spans="7:9" x14ac:dyDescent="0.25">
      <c r="G100" s="3"/>
      <c r="H100" s="3"/>
      <c r="I100" s="3"/>
    </row>
    <row r="101" spans="7:9" x14ac:dyDescent="0.25">
      <c r="G101" s="3"/>
      <c r="H101" s="3"/>
      <c r="I101" s="3"/>
    </row>
    <row r="102" spans="7:9" x14ac:dyDescent="0.25">
      <c r="G102" s="3"/>
      <c r="H102" s="3"/>
      <c r="I102" s="3"/>
    </row>
    <row r="103" spans="7:9" x14ac:dyDescent="0.25">
      <c r="G103" s="3"/>
      <c r="H103" s="3"/>
      <c r="I103" s="3"/>
    </row>
    <row r="104" spans="7:9" x14ac:dyDescent="0.25">
      <c r="G104" s="3"/>
      <c r="H104" s="3"/>
      <c r="I104" s="3"/>
    </row>
    <row r="105" spans="7:9" x14ac:dyDescent="0.25">
      <c r="G105" s="3"/>
      <c r="H105" s="3"/>
      <c r="I105" s="3"/>
    </row>
    <row r="106" spans="7:9" x14ac:dyDescent="0.25">
      <c r="G106" s="3"/>
      <c r="H106" s="3"/>
      <c r="I106" s="3"/>
    </row>
    <row r="107" spans="7:9" x14ac:dyDescent="0.25">
      <c r="G107" s="3"/>
      <c r="H107" s="3"/>
      <c r="I107" s="3"/>
    </row>
    <row r="108" spans="7:9" x14ac:dyDescent="0.25">
      <c r="G108" s="3"/>
      <c r="H108" s="3"/>
      <c r="I108" s="3"/>
    </row>
    <row r="109" spans="7:9" x14ac:dyDescent="0.25">
      <c r="G109" s="3"/>
      <c r="H109" s="3"/>
      <c r="I109" s="3"/>
    </row>
    <row r="110" spans="7:9" x14ac:dyDescent="0.25">
      <c r="G110" s="3"/>
      <c r="H110" s="3"/>
      <c r="I110" s="3"/>
    </row>
    <row r="111" spans="7:9" x14ac:dyDescent="0.25">
      <c r="G111" s="3"/>
      <c r="H111" s="3"/>
      <c r="I111" s="3"/>
    </row>
    <row r="112" spans="7:9" x14ac:dyDescent="0.25">
      <c r="G112" s="3"/>
      <c r="H112" s="3"/>
      <c r="I112" s="3"/>
    </row>
    <row r="113" spans="7:9" x14ac:dyDescent="0.25">
      <c r="G113" s="3"/>
      <c r="H113" s="3"/>
      <c r="I113" s="3"/>
    </row>
    <row r="114" spans="7:9" x14ac:dyDescent="0.25">
      <c r="G114" s="3"/>
      <c r="H114" s="3"/>
      <c r="I114" s="3"/>
    </row>
    <row r="115" spans="7:9" x14ac:dyDescent="0.25">
      <c r="G115" s="3"/>
      <c r="H115" s="3"/>
      <c r="I115" s="3"/>
    </row>
    <row r="116" spans="7:9" x14ac:dyDescent="0.25">
      <c r="G116" s="3"/>
      <c r="H116" s="3"/>
      <c r="I116" s="3"/>
    </row>
    <row r="117" spans="7:9" x14ac:dyDescent="0.25">
      <c r="G117" s="3"/>
      <c r="H117" s="3"/>
      <c r="I117" s="3"/>
    </row>
    <row r="118" spans="7:9" x14ac:dyDescent="0.25">
      <c r="G118" s="3"/>
      <c r="H118" s="3"/>
      <c r="I118" s="3"/>
    </row>
    <row r="119" spans="7:9" x14ac:dyDescent="0.25">
      <c r="G119" s="3"/>
      <c r="H119" s="3"/>
      <c r="I119" s="3"/>
    </row>
    <row r="120" spans="7:9" x14ac:dyDescent="0.25">
      <c r="G120" s="3"/>
      <c r="H120" s="3"/>
      <c r="I120" s="3"/>
    </row>
    <row r="121" spans="7:9" x14ac:dyDescent="0.25">
      <c r="G121" s="3"/>
      <c r="H121" s="3"/>
      <c r="I121" s="3"/>
    </row>
    <row r="122" spans="7:9" x14ac:dyDescent="0.25">
      <c r="G122" s="3"/>
      <c r="H122" s="3"/>
      <c r="I122" s="3"/>
    </row>
    <row r="123" spans="7:9" x14ac:dyDescent="0.25">
      <c r="G123" s="3"/>
      <c r="H123" s="3"/>
      <c r="I123" s="3"/>
    </row>
    <row r="124" spans="7:9" x14ac:dyDescent="0.25">
      <c r="G124" s="3"/>
      <c r="H124" s="3"/>
      <c r="I124" s="3"/>
    </row>
    <row r="125" spans="7:9" x14ac:dyDescent="0.25">
      <c r="G125" s="3"/>
      <c r="H125" s="3"/>
      <c r="I125" s="3"/>
    </row>
    <row r="126" spans="7:9" x14ac:dyDescent="0.25">
      <c r="G126" s="3"/>
      <c r="H126" s="3"/>
      <c r="I126" s="3"/>
    </row>
    <row r="127" spans="7:9" x14ac:dyDescent="0.25">
      <c r="G127" s="3"/>
      <c r="H127" s="3"/>
      <c r="I127" s="3"/>
    </row>
    <row r="128" spans="7:9" x14ac:dyDescent="0.25">
      <c r="G128" s="3"/>
      <c r="H128" s="3"/>
      <c r="I128" s="3"/>
    </row>
    <row r="129" spans="7:9" x14ac:dyDescent="0.25">
      <c r="G129" s="3"/>
      <c r="H129" s="3"/>
      <c r="I129" s="3"/>
    </row>
    <row r="130" spans="7:9" x14ac:dyDescent="0.25">
      <c r="G130" s="3"/>
      <c r="H130" s="3"/>
      <c r="I130" s="3"/>
    </row>
    <row r="131" spans="7:9" x14ac:dyDescent="0.25">
      <c r="G131" s="3"/>
      <c r="H131" s="3"/>
      <c r="I131" s="3"/>
    </row>
    <row r="132" spans="7:9" x14ac:dyDescent="0.25">
      <c r="G132" s="3"/>
      <c r="H132" s="3"/>
      <c r="I132" s="3"/>
    </row>
    <row r="133" spans="7:9" x14ac:dyDescent="0.25">
      <c r="G133" s="3"/>
      <c r="H133" s="3"/>
      <c r="I133" s="3"/>
    </row>
    <row r="134" spans="7:9" x14ac:dyDescent="0.25">
      <c r="G134" s="3"/>
      <c r="H134" s="3"/>
      <c r="I134" s="3"/>
    </row>
    <row r="135" spans="7:9" x14ac:dyDescent="0.25">
      <c r="G135" s="3"/>
      <c r="H135" s="3"/>
      <c r="I135" s="3"/>
    </row>
    <row r="136" spans="7:9" x14ac:dyDescent="0.25">
      <c r="G136" s="3"/>
      <c r="H136" s="3"/>
      <c r="I136" s="3"/>
    </row>
    <row r="137" spans="7:9" x14ac:dyDescent="0.25">
      <c r="G137" s="3"/>
      <c r="H137" s="3"/>
      <c r="I137" s="3"/>
    </row>
    <row r="138" spans="7:9" x14ac:dyDescent="0.25">
      <c r="G138" s="3"/>
      <c r="H138" s="3"/>
      <c r="I138" s="3"/>
    </row>
    <row r="139" spans="7:9" x14ac:dyDescent="0.25">
      <c r="G139" s="3"/>
      <c r="H139" s="3"/>
      <c r="I139" s="3"/>
    </row>
    <row r="140" spans="7:9" x14ac:dyDescent="0.25">
      <c r="G140" s="3"/>
      <c r="H140" s="3"/>
      <c r="I140" s="3"/>
    </row>
    <row r="141" spans="7:9" x14ac:dyDescent="0.25">
      <c r="G141" s="3"/>
      <c r="H141" s="3"/>
      <c r="I141" s="3"/>
    </row>
    <row r="142" spans="7:9" x14ac:dyDescent="0.25">
      <c r="G142" s="3"/>
      <c r="H142" s="3"/>
      <c r="I142" s="3"/>
    </row>
    <row r="143" spans="7:9" x14ac:dyDescent="0.25">
      <c r="G143" s="3"/>
      <c r="H143" s="3"/>
      <c r="I143" s="3"/>
    </row>
    <row r="144" spans="7:9" x14ac:dyDescent="0.25">
      <c r="G144" s="3"/>
      <c r="H144" s="3"/>
      <c r="I144" s="3"/>
    </row>
    <row r="145" spans="7:9" x14ac:dyDescent="0.25">
      <c r="G145" s="3"/>
      <c r="H145" s="3"/>
      <c r="I145" s="3"/>
    </row>
    <row r="146" spans="7:9" x14ac:dyDescent="0.25">
      <c r="G146" s="3"/>
      <c r="H146" s="3"/>
      <c r="I146" s="3"/>
    </row>
    <row r="147" spans="7:9" x14ac:dyDescent="0.25">
      <c r="G147" s="3"/>
      <c r="H147" s="3"/>
      <c r="I147" s="3"/>
    </row>
    <row r="148" spans="7:9" x14ac:dyDescent="0.25">
      <c r="G148" s="3"/>
      <c r="H148" s="3"/>
      <c r="I148" s="3"/>
    </row>
    <row r="149" spans="7:9" x14ac:dyDescent="0.25">
      <c r="G149" s="3"/>
      <c r="H149" s="3"/>
      <c r="I149" s="3"/>
    </row>
    <row r="150" spans="7:9" x14ac:dyDescent="0.25">
      <c r="G150" s="3"/>
      <c r="H150" s="3"/>
      <c r="I150" s="3"/>
    </row>
    <row r="151" spans="7:9" x14ac:dyDescent="0.25">
      <c r="G151" s="3"/>
      <c r="H151" s="3"/>
      <c r="I151" s="3"/>
    </row>
    <row r="152" spans="7:9" x14ac:dyDescent="0.25">
      <c r="G152" s="3"/>
      <c r="H152" s="3"/>
      <c r="I152" s="3"/>
    </row>
    <row r="153" spans="7:9" x14ac:dyDescent="0.25">
      <c r="G153" s="3"/>
      <c r="H153" s="3"/>
      <c r="I153" s="3"/>
    </row>
    <row r="154" spans="7:9" x14ac:dyDescent="0.25">
      <c r="G154" s="3"/>
      <c r="H154" s="3"/>
      <c r="I154" s="3"/>
    </row>
    <row r="155" spans="7:9" x14ac:dyDescent="0.25">
      <c r="G155" s="3"/>
      <c r="H155" s="3"/>
      <c r="I155" s="3"/>
    </row>
    <row r="156" spans="7:9" x14ac:dyDescent="0.25">
      <c r="G156" s="3"/>
      <c r="H156" s="3"/>
      <c r="I156" s="3"/>
    </row>
    <row r="157" spans="7:9" x14ac:dyDescent="0.25">
      <c r="G157" s="3"/>
      <c r="H157" s="3"/>
      <c r="I157" s="3"/>
    </row>
    <row r="158" spans="7:9" x14ac:dyDescent="0.25">
      <c r="G158" s="3"/>
      <c r="H158" s="3"/>
      <c r="I158" s="3"/>
    </row>
    <row r="159" spans="7:9" x14ac:dyDescent="0.25">
      <c r="G159" s="3"/>
      <c r="H159" s="3"/>
      <c r="I159" s="3"/>
    </row>
    <row r="160" spans="7:9" x14ac:dyDescent="0.25">
      <c r="G160" s="3"/>
      <c r="H160" s="3"/>
      <c r="I160" s="3"/>
    </row>
    <row r="161" spans="7:9" x14ac:dyDescent="0.25">
      <c r="G161" s="3"/>
      <c r="H161" s="3"/>
      <c r="I161" s="3"/>
    </row>
    <row r="162" spans="7:9" x14ac:dyDescent="0.25">
      <c r="G162" s="3"/>
      <c r="H162" s="3"/>
      <c r="I162" s="3"/>
    </row>
    <row r="163" spans="7:9" x14ac:dyDescent="0.25">
      <c r="G163" s="3"/>
      <c r="H163" s="3"/>
      <c r="I163" s="3"/>
    </row>
    <row r="164" spans="7:9" x14ac:dyDescent="0.25">
      <c r="G164" s="3"/>
      <c r="H164" s="3"/>
      <c r="I164" s="3"/>
    </row>
    <row r="165" spans="7:9" x14ac:dyDescent="0.25">
      <c r="G165" s="3"/>
      <c r="H165" s="3"/>
      <c r="I165" s="3"/>
    </row>
    <row r="166" spans="7:9" x14ac:dyDescent="0.25">
      <c r="G166" s="3"/>
      <c r="H166" s="3"/>
      <c r="I166" s="3"/>
    </row>
    <row r="167" spans="7:9" x14ac:dyDescent="0.25">
      <c r="G167" s="3"/>
      <c r="H167" s="3"/>
      <c r="I167" s="3"/>
    </row>
    <row r="168" spans="7:9" x14ac:dyDescent="0.25">
      <c r="G168" s="3"/>
      <c r="H168" s="3"/>
      <c r="I168" s="3"/>
    </row>
    <row r="169" spans="7:9" x14ac:dyDescent="0.25">
      <c r="G169" s="3"/>
      <c r="H169" s="3"/>
      <c r="I169" s="3"/>
    </row>
    <row r="170" spans="7:9" x14ac:dyDescent="0.25">
      <c r="G170" s="3"/>
      <c r="H170" s="3"/>
      <c r="I170" s="3"/>
    </row>
    <row r="171" spans="7:9" x14ac:dyDescent="0.25">
      <c r="G171" s="3"/>
      <c r="H171" s="3"/>
      <c r="I171" s="3"/>
    </row>
    <row r="172" spans="7:9" x14ac:dyDescent="0.25">
      <c r="G172" s="3"/>
      <c r="H172" s="3"/>
      <c r="I172" s="3"/>
    </row>
  </sheetData>
  <autoFilter ref="B8:I65" xr:uid="{E1CD0C93-897D-43C6-B047-B687CCB6615E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64E1A0-4C8E-4AC4-9EBE-685178CC0CC7}">
  <sheetPr>
    <tabColor theme="0" tint="-0.249977111117893"/>
  </sheetPr>
  <dimension ref="A1:J75"/>
  <sheetViews>
    <sheetView showGridLines="0" zoomScale="85" zoomScaleNormal="85" workbookViewId="0"/>
  </sheetViews>
  <sheetFormatPr defaultRowHeight="15" x14ac:dyDescent="0.25"/>
  <cols>
    <col min="1" max="1" width="19.7109375" customWidth="1"/>
    <col min="2" max="2" width="28.28515625" customWidth="1"/>
    <col min="3" max="3" width="23.5703125" customWidth="1"/>
    <col min="4" max="4" width="34.140625" customWidth="1"/>
  </cols>
  <sheetData>
    <row r="1" spans="1:10" ht="26.25" x14ac:dyDescent="0.4">
      <c r="A1" s="54" t="s">
        <v>211</v>
      </c>
      <c r="B1" s="56"/>
      <c r="C1" s="56"/>
      <c r="D1" s="56"/>
      <c r="E1" s="56"/>
      <c r="F1" s="67"/>
      <c r="G1" s="56"/>
      <c r="H1" s="68"/>
    </row>
    <row r="3" spans="1:10" x14ac:dyDescent="0.25">
      <c r="A3" s="29"/>
    </row>
    <row r="4" spans="1:10" x14ac:dyDescent="0.25">
      <c r="A4" s="31" t="s">
        <v>80</v>
      </c>
      <c r="B4" s="31" t="s">
        <v>81</v>
      </c>
      <c r="C4" s="31"/>
      <c r="D4" s="31"/>
    </row>
    <row r="5" spans="1:10" x14ac:dyDescent="0.25">
      <c r="A5" s="31" t="s">
        <v>82</v>
      </c>
      <c r="B5" s="31" t="s">
        <v>83</v>
      </c>
      <c r="C5" s="31"/>
      <c r="D5" s="31"/>
    </row>
    <row r="7" spans="1:10" x14ac:dyDescent="0.25">
      <c r="A7" s="31" t="s">
        <v>84</v>
      </c>
      <c r="B7" s="70">
        <v>1150000</v>
      </c>
    </row>
    <row r="13" spans="1:10" x14ac:dyDescent="0.25">
      <c r="A13" s="31" t="s">
        <v>85</v>
      </c>
      <c r="B13" s="31"/>
      <c r="C13" s="69" t="s">
        <v>212</v>
      </c>
      <c r="D13" s="31"/>
      <c r="E13" s="31"/>
      <c r="F13" s="31"/>
      <c r="G13" s="31"/>
      <c r="H13" s="31"/>
      <c r="I13" s="31"/>
      <c r="J13" s="31"/>
    </row>
    <row r="14" spans="1:10" x14ac:dyDescent="0.25">
      <c r="A14" s="31" t="s">
        <v>86</v>
      </c>
      <c r="B14" s="31"/>
      <c r="C14" s="31" t="s">
        <v>87</v>
      </c>
      <c r="D14" s="31"/>
      <c r="E14" s="31"/>
      <c r="F14" s="31"/>
      <c r="G14" s="31"/>
      <c r="H14" s="31"/>
      <c r="I14" s="31"/>
      <c r="J14" s="31"/>
    </row>
    <row r="18" spans="1:4" x14ac:dyDescent="0.25">
      <c r="A18" s="26" t="s">
        <v>74</v>
      </c>
      <c r="B18" s="26" t="s">
        <v>5</v>
      </c>
      <c r="C18" s="26" t="s">
        <v>75</v>
      </c>
      <c r="D18" s="27" t="s">
        <v>6</v>
      </c>
    </row>
    <row r="19" spans="1:4" x14ac:dyDescent="0.25">
      <c r="A19" s="63" t="s">
        <v>88</v>
      </c>
      <c r="B19" s="63" t="s">
        <v>11</v>
      </c>
      <c r="C19" s="63" t="s">
        <v>78</v>
      </c>
      <c r="D19" s="63">
        <v>2143344.8099897872</v>
      </c>
    </row>
    <row r="20" spans="1:4" x14ac:dyDescent="0.25">
      <c r="A20" s="63" t="s">
        <v>89</v>
      </c>
      <c r="B20" s="63" t="s">
        <v>12</v>
      </c>
      <c r="C20" s="63" t="s">
        <v>78</v>
      </c>
      <c r="D20" s="63">
        <v>89692.587328954265</v>
      </c>
    </row>
    <row r="21" spans="1:4" x14ac:dyDescent="0.25">
      <c r="A21" s="63" t="s">
        <v>90</v>
      </c>
      <c r="B21" s="63" t="s">
        <v>13</v>
      </c>
      <c r="C21" s="63" t="s">
        <v>78</v>
      </c>
      <c r="D21" s="63">
        <v>90743.433840956233</v>
      </c>
    </row>
    <row r="22" spans="1:4" x14ac:dyDescent="0.25">
      <c r="A22" s="63" t="s">
        <v>91</v>
      </c>
      <c r="B22" s="63" t="s">
        <v>14</v>
      </c>
      <c r="C22" s="63" t="s">
        <v>78</v>
      </c>
      <c r="D22" s="63">
        <v>772029.71313530207</v>
      </c>
    </row>
    <row r="23" spans="1:4" x14ac:dyDescent="0.25">
      <c r="A23" s="63" t="s">
        <v>92</v>
      </c>
      <c r="B23" s="63" t="s">
        <v>55</v>
      </c>
      <c r="C23" s="63" t="s">
        <v>54</v>
      </c>
      <c r="D23" s="63">
        <v>6373180.9983163178</v>
      </c>
    </row>
    <row r="24" spans="1:4" x14ac:dyDescent="0.25">
      <c r="A24" s="63" t="s">
        <v>93</v>
      </c>
      <c r="B24" s="63" t="s">
        <v>15</v>
      </c>
      <c r="C24" s="63" t="s">
        <v>78</v>
      </c>
      <c r="D24" s="63">
        <v>1365945.3458623996</v>
      </c>
    </row>
    <row r="25" spans="1:4" x14ac:dyDescent="0.25">
      <c r="A25" s="63" t="s">
        <v>94</v>
      </c>
      <c r="B25" s="63" t="s">
        <v>16</v>
      </c>
      <c r="C25" s="63" t="s">
        <v>78</v>
      </c>
      <c r="D25" s="63">
        <v>1172505.2046846042</v>
      </c>
    </row>
    <row r="26" spans="1:4" x14ac:dyDescent="0.25">
      <c r="A26" s="63" t="s">
        <v>95</v>
      </c>
      <c r="B26" s="63" t="s">
        <v>17</v>
      </c>
      <c r="C26" s="63" t="s">
        <v>78</v>
      </c>
      <c r="D26" s="63">
        <v>440967.79571715934</v>
      </c>
    </row>
    <row r="27" spans="1:4" x14ac:dyDescent="0.25">
      <c r="A27" s="63" t="s">
        <v>96</v>
      </c>
      <c r="B27" s="63" t="s">
        <v>56</v>
      </c>
      <c r="C27" s="63" t="s">
        <v>54</v>
      </c>
      <c r="D27" s="63">
        <v>6581661.1592841335</v>
      </c>
    </row>
    <row r="28" spans="1:4" x14ac:dyDescent="0.25">
      <c r="A28" s="63" t="s">
        <v>97</v>
      </c>
      <c r="B28" s="63" t="s">
        <v>18</v>
      </c>
      <c r="C28" s="63" t="s">
        <v>78</v>
      </c>
      <c r="D28" s="63">
        <v>367373.95216047013</v>
      </c>
    </row>
    <row r="29" spans="1:4" x14ac:dyDescent="0.25">
      <c r="A29" s="63" t="s">
        <v>98</v>
      </c>
      <c r="B29" s="63" t="s">
        <v>19</v>
      </c>
      <c r="C29" s="63" t="s">
        <v>78</v>
      </c>
      <c r="D29" s="63">
        <v>419457.36149933271</v>
      </c>
    </row>
    <row r="30" spans="1:4" x14ac:dyDescent="0.25">
      <c r="A30" s="63" t="s">
        <v>99</v>
      </c>
      <c r="B30" s="63" t="s">
        <v>40</v>
      </c>
      <c r="C30" s="63" t="s">
        <v>79</v>
      </c>
      <c r="D30" s="63">
        <v>35401.153858707512</v>
      </c>
    </row>
    <row r="31" spans="1:4" x14ac:dyDescent="0.25">
      <c r="A31" s="63" t="s">
        <v>100</v>
      </c>
      <c r="B31" s="63" t="s">
        <v>41</v>
      </c>
      <c r="C31" s="63" t="s">
        <v>79</v>
      </c>
      <c r="D31" s="63">
        <v>59366.983559433793</v>
      </c>
    </row>
    <row r="32" spans="1:4" x14ac:dyDescent="0.25">
      <c r="A32" s="63" t="s">
        <v>101</v>
      </c>
      <c r="B32" s="63" t="s">
        <v>57</v>
      </c>
      <c r="C32" s="63" t="s">
        <v>54</v>
      </c>
      <c r="D32" s="63">
        <v>200585.21164654981</v>
      </c>
    </row>
    <row r="33" spans="1:4" x14ac:dyDescent="0.25">
      <c r="A33" s="63" t="s">
        <v>102</v>
      </c>
      <c r="B33" s="63" t="s">
        <v>20</v>
      </c>
      <c r="C33" s="63" t="s">
        <v>78</v>
      </c>
      <c r="D33" s="63">
        <v>875166.75342714076</v>
      </c>
    </row>
    <row r="34" spans="1:4" x14ac:dyDescent="0.25">
      <c r="A34" s="63" t="s">
        <v>103</v>
      </c>
      <c r="B34" s="63" t="s">
        <v>58</v>
      </c>
      <c r="C34" s="63" t="s">
        <v>54</v>
      </c>
      <c r="D34" s="63">
        <v>52964.606630338596</v>
      </c>
    </row>
    <row r="35" spans="1:4" x14ac:dyDescent="0.25">
      <c r="A35" s="63" t="s">
        <v>104</v>
      </c>
      <c r="B35" s="63" t="s">
        <v>59</v>
      </c>
      <c r="C35" s="63" t="s">
        <v>54</v>
      </c>
      <c r="D35" s="63">
        <v>84290.575114079809</v>
      </c>
    </row>
    <row r="36" spans="1:4" x14ac:dyDescent="0.25">
      <c r="A36" s="63" t="s">
        <v>105</v>
      </c>
      <c r="B36" s="63" t="s">
        <v>60</v>
      </c>
      <c r="C36" s="63" t="s">
        <v>54</v>
      </c>
      <c r="D36" s="63">
        <v>21774449.064242639</v>
      </c>
    </row>
    <row r="37" spans="1:4" x14ac:dyDescent="0.25">
      <c r="A37" s="63" t="s">
        <v>106</v>
      </c>
      <c r="B37" s="63" t="s">
        <v>42</v>
      </c>
      <c r="C37" s="63" t="s">
        <v>79</v>
      </c>
      <c r="D37" s="63">
        <v>37537.840033058368</v>
      </c>
    </row>
    <row r="38" spans="1:4" x14ac:dyDescent="0.25">
      <c r="A38" s="63" t="s">
        <v>107</v>
      </c>
      <c r="B38" s="63" t="s">
        <v>21</v>
      </c>
      <c r="C38" s="63" t="s">
        <v>78</v>
      </c>
      <c r="D38" s="63">
        <v>1629223.777089138</v>
      </c>
    </row>
    <row r="39" spans="1:4" x14ac:dyDescent="0.25">
      <c r="A39" s="63" t="s">
        <v>108</v>
      </c>
      <c r="B39" s="63" t="s">
        <v>61</v>
      </c>
      <c r="C39" s="63" t="s">
        <v>54</v>
      </c>
      <c r="D39" s="63">
        <v>2870490.2227699873</v>
      </c>
    </row>
    <row r="40" spans="1:4" x14ac:dyDescent="0.25">
      <c r="A40" s="63" t="s">
        <v>109</v>
      </c>
      <c r="B40" s="63" t="s">
        <v>62</v>
      </c>
      <c r="C40" s="63" t="s">
        <v>54</v>
      </c>
      <c r="D40" s="63">
        <v>494526.16429344879</v>
      </c>
    </row>
    <row r="41" spans="1:4" x14ac:dyDescent="0.25">
      <c r="A41" s="63" t="s">
        <v>110</v>
      </c>
      <c r="B41" s="63" t="s">
        <v>63</v>
      </c>
      <c r="C41" s="63" t="s">
        <v>54</v>
      </c>
      <c r="D41" s="63">
        <v>1062178.2704035616</v>
      </c>
    </row>
    <row r="42" spans="1:4" x14ac:dyDescent="0.25">
      <c r="A42" s="63" t="s">
        <v>111</v>
      </c>
      <c r="B42" s="63" t="s">
        <v>22</v>
      </c>
      <c r="C42" s="63" t="s">
        <v>78</v>
      </c>
      <c r="D42" s="63">
        <v>128422.52783391078</v>
      </c>
    </row>
    <row r="43" spans="1:4" x14ac:dyDescent="0.25">
      <c r="A43" s="63" t="s">
        <v>112</v>
      </c>
      <c r="B43" s="63" t="s">
        <v>23</v>
      </c>
      <c r="C43" s="63" t="s">
        <v>78</v>
      </c>
      <c r="D43" s="63">
        <v>2883349.4306353154</v>
      </c>
    </row>
    <row r="44" spans="1:4" x14ac:dyDescent="0.25">
      <c r="A44" s="63" t="s">
        <v>113</v>
      </c>
      <c r="B44" s="63" t="s">
        <v>64</v>
      </c>
      <c r="C44" s="63" t="s">
        <v>54</v>
      </c>
      <c r="D44" s="63">
        <v>653768.82806063723</v>
      </c>
    </row>
    <row r="45" spans="1:4" x14ac:dyDescent="0.25">
      <c r="A45" s="63" t="s">
        <v>114</v>
      </c>
      <c r="B45" s="63" t="s">
        <v>43</v>
      </c>
      <c r="C45" s="63" t="s">
        <v>79</v>
      </c>
      <c r="D45" s="63">
        <v>4668053.9072997607</v>
      </c>
    </row>
    <row r="46" spans="1:4" x14ac:dyDescent="0.25">
      <c r="A46" s="63" t="s">
        <v>115</v>
      </c>
      <c r="B46" s="63" t="s">
        <v>44</v>
      </c>
      <c r="C46" s="63" t="s">
        <v>79</v>
      </c>
      <c r="D46" s="63">
        <v>868263.78646996897</v>
      </c>
    </row>
    <row r="47" spans="1:4" x14ac:dyDescent="0.25">
      <c r="A47" s="63" t="s">
        <v>116</v>
      </c>
      <c r="B47" s="63" t="s">
        <v>45</v>
      </c>
      <c r="C47" s="63" t="s">
        <v>79</v>
      </c>
      <c r="D47" s="63">
        <v>39592.200280534489</v>
      </c>
    </row>
    <row r="48" spans="1:4" x14ac:dyDescent="0.25">
      <c r="A48" s="63" t="s">
        <v>117</v>
      </c>
      <c r="B48" s="63" t="s">
        <v>24</v>
      </c>
      <c r="C48" s="63" t="s">
        <v>78</v>
      </c>
      <c r="D48" s="63">
        <v>8305880.2590765823</v>
      </c>
    </row>
    <row r="49" spans="1:4" x14ac:dyDescent="0.25">
      <c r="A49" s="63" t="s">
        <v>118</v>
      </c>
      <c r="B49" s="63" t="s">
        <v>46</v>
      </c>
      <c r="C49" s="63" t="s">
        <v>79</v>
      </c>
      <c r="D49" s="63">
        <v>606541.5012099134</v>
      </c>
    </row>
    <row r="50" spans="1:4" x14ac:dyDescent="0.25">
      <c r="A50" s="63" t="s">
        <v>119</v>
      </c>
      <c r="B50" s="63" t="s">
        <v>25</v>
      </c>
      <c r="C50" s="63" t="s">
        <v>78</v>
      </c>
      <c r="D50" s="63">
        <v>5176888.4993036836</v>
      </c>
    </row>
    <row r="51" spans="1:4" x14ac:dyDescent="0.25">
      <c r="A51" s="63" t="s">
        <v>120</v>
      </c>
      <c r="B51" s="63" t="s">
        <v>26</v>
      </c>
      <c r="C51" s="63" t="s">
        <v>78</v>
      </c>
      <c r="D51" s="63">
        <v>1432687.2153376022</v>
      </c>
    </row>
    <row r="52" spans="1:4" x14ac:dyDescent="0.25">
      <c r="A52" s="63" t="s">
        <v>121</v>
      </c>
      <c r="B52" s="63" t="s">
        <v>47</v>
      </c>
      <c r="C52" s="63" t="s">
        <v>79</v>
      </c>
      <c r="D52" s="63">
        <v>117741.43946376948</v>
      </c>
    </row>
    <row r="53" spans="1:4" x14ac:dyDescent="0.25">
      <c r="A53" s="63" t="s">
        <v>122</v>
      </c>
      <c r="B53" s="63" t="s">
        <v>27</v>
      </c>
      <c r="C53" s="63" t="s">
        <v>78</v>
      </c>
      <c r="D53" s="63">
        <v>58404.225402585442</v>
      </c>
    </row>
    <row r="54" spans="1:4" x14ac:dyDescent="0.25">
      <c r="A54" s="63" t="s">
        <v>123</v>
      </c>
      <c r="B54" s="63" t="s">
        <v>65</v>
      </c>
      <c r="C54" s="63" t="s">
        <v>54</v>
      </c>
      <c r="D54" s="63">
        <v>3770.6821118506564</v>
      </c>
    </row>
    <row r="55" spans="1:4" x14ac:dyDescent="0.25">
      <c r="A55" s="63" t="s">
        <v>124</v>
      </c>
      <c r="B55" s="63" t="s">
        <v>48</v>
      </c>
      <c r="C55" s="63" t="s">
        <v>79</v>
      </c>
      <c r="D55" s="63">
        <v>895.49731433482691</v>
      </c>
    </row>
    <row r="56" spans="1:4" x14ac:dyDescent="0.25">
      <c r="A56" s="63" t="s">
        <v>125</v>
      </c>
      <c r="B56" s="63" t="s">
        <v>49</v>
      </c>
      <c r="C56" s="63" t="s">
        <v>79</v>
      </c>
      <c r="D56" s="63">
        <v>517616.63094067312</v>
      </c>
    </row>
    <row r="57" spans="1:4" x14ac:dyDescent="0.25">
      <c r="A57" s="63" t="s">
        <v>126</v>
      </c>
      <c r="B57" s="63" t="s">
        <v>50</v>
      </c>
      <c r="C57" s="63" t="s">
        <v>79</v>
      </c>
      <c r="D57" s="63">
        <v>1065.2147267722619</v>
      </c>
    </row>
    <row r="58" spans="1:4" x14ac:dyDescent="0.25">
      <c r="A58" s="63" t="s">
        <v>127</v>
      </c>
      <c r="B58" s="63" t="s">
        <v>66</v>
      </c>
      <c r="C58" s="63" t="s">
        <v>54</v>
      </c>
      <c r="D58" s="63">
        <v>23447.118758403267</v>
      </c>
    </row>
    <row r="59" spans="1:4" x14ac:dyDescent="0.25">
      <c r="A59" s="63" t="s">
        <v>128</v>
      </c>
      <c r="B59" s="63" t="s">
        <v>67</v>
      </c>
      <c r="C59" s="63" t="s">
        <v>54</v>
      </c>
      <c r="D59" s="63">
        <v>374141.64887948305</v>
      </c>
    </row>
    <row r="60" spans="1:4" x14ac:dyDescent="0.25">
      <c r="A60" s="63" t="s">
        <v>129</v>
      </c>
      <c r="B60" s="63" t="s">
        <v>28</v>
      </c>
      <c r="C60" s="63" t="s">
        <v>78</v>
      </c>
      <c r="D60" s="63">
        <v>1551814.9559075215</v>
      </c>
    </row>
    <row r="61" spans="1:4" x14ac:dyDescent="0.25">
      <c r="A61" s="63" t="s">
        <v>130</v>
      </c>
      <c r="B61" s="63" t="s">
        <v>68</v>
      </c>
      <c r="C61" s="63" t="s">
        <v>54</v>
      </c>
      <c r="D61" s="63">
        <v>32688.738087295525</v>
      </c>
    </row>
    <row r="62" spans="1:4" x14ac:dyDescent="0.25">
      <c r="A62" s="63" t="s">
        <v>131</v>
      </c>
      <c r="B62" s="63" t="s">
        <v>69</v>
      </c>
      <c r="C62" s="63" t="s">
        <v>54</v>
      </c>
      <c r="D62" s="63">
        <v>210885.31112166226</v>
      </c>
    </row>
    <row r="63" spans="1:4" x14ac:dyDescent="0.25">
      <c r="A63" s="63" t="s">
        <v>132</v>
      </c>
      <c r="B63" s="63" t="s">
        <v>29</v>
      </c>
      <c r="C63" s="63" t="s">
        <v>78</v>
      </c>
      <c r="D63" s="63">
        <v>451218.22668467672</v>
      </c>
    </row>
    <row r="64" spans="1:4" x14ac:dyDescent="0.25">
      <c r="A64" s="63" t="s">
        <v>133</v>
      </c>
      <c r="B64" s="63" t="s">
        <v>51</v>
      </c>
      <c r="C64" s="63" t="s">
        <v>79</v>
      </c>
      <c r="D64" s="63">
        <v>43052.762662119254</v>
      </c>
    </row>
    <row r="65" spans="1:4" x14ac:dyDescent="0.25">
      <c r="A65" s="63" t="s">
        <v>134</v>
      </c>
      <c r="B65" s="63" t="s">
        <v>70</v>
      </c>
      <c r="C65" s="63" t="s">
        <v>54</v>
      </c>
      <c r="D65" s="63">
        <v>167124.0190703306</v>
      </c>
    </row>
    <row r="66" spans="1:4" x14ac:dyDescent="0.25">
      <c r="A66" s="63" t="s">
        <v>135</v>
      </c>
      <c r="B66" s="63" t="s">
        <v>30</v>
      </c>
      <c r="C66" s="63" t="s">
        <v>78</v>
      </c>
      <c r="D66" s="63">
        <v>2165103.6079066233</v>
      </c>
    </row>
    <row r="67" spans="1:4" x14ac:dyDescent="0.25">
      <c r="A67" s="63" t="s">
        <v>136</v>
      </c>
      <c r="B67" s="63" t="s">
        <v>31</v>
      </c>
      <c r="C67" s="63" t="s">
        <v>78</v>
      </c>
      <c r="D67" s="63">
        <v>1745005.1466676486</v>
      </c>
    </row>
    <row r="68" spans="1:4" x14ac:dyDescent="0.25">
      <c r="A68" s="63" t="s">
        <v>137</v>
      </c>
      <c r="B68" s="63" t="s">
        <v>32</v>
      </c>
      <c r="C68" s="63" t="s">
        <v>78</v>
      </c>
      <c r="D68" s="63">
        <v>18503699.525122572</v>
      </c>
    </row>
    <row r="69" spans="1:4" x14ac:dyDescent="0.25">
      <c r="A69" s="63" t="s">
        <v>138</v>
      </c>
      <c r="B69" s="63" t="s">
        <v>33</v>
      </c>
      <c r="C69" s="63" t="s">
        <v>78</v>
      </c>
      <c r="D69" s="63">
        <v>552807.46191525855</v>
      </c>
    </row>
    <row r="70" spans="1:4" x14ac:dyDescent="0.25">
      <c r="A70" s="63" t="s">
        <v>139</v>
      </c>
      <c r="B70" s="63" t="s">
        <v>34</v>
      </c>
      <c r="C70" s="63" t="s">
        <v>78</v>
      </c>
      <c r="D70" s="63">
        <v>492431.0882467904</v>
      </c>
    </row>
    <row r="71" spans="1:4" x14ac:dyDescent="0.25">
      <c r="A71" s="63" t="s">
        <v>140</v>
      </c>
      <c r="B71" s="63" t="s">
        <v>71</v>
      </c>
      <c r="C71" s="63" t="s">
        <v>54</v>
      </c>
      <c r="D71" s="63">
        <v>296270.17950913851</v>
      </c>
    </row>
    <row r="72" spans="1:4" x14ac:dyDescent="0.25">
      <c r="A72" s="63" t="s">
        <v>141</v>
      </c>
      <c r="B72" s="63" t="s">
        <v>35</v>
      </c>
      <c r="C72" s="63" t="s">
        <v>78</v>
      </c>
      <c r="D72" s="63">
        <v>1145207.2638794342</v>
      </c>
    </row>
    <row r="73" spans="1:4" x14ac:dyDescent="0.25">
      <c r="A73" s="63" t="s">
        <v>142</v>
      </c>
      <c r="B73" s="63" t="s">
        <v>52</v>
      </c>
      <c r="C73" s="63" t="s">
        <v>79</v>
      </c>
      <c r="D73" s="63">
        <v>283116.61680727697</v>
      </c>
    </row>
    <row r="74" spans="1:4" x14ac:dyDescent="0.25">
      <c r="A74" s="63" t="s">
        <v>143</v>
      </c>
      <c r="B74" s="63" t="s">
        <v>36</v>
      </c>
      <c r="C74" s="63" t="s">
        <v>78</v>
      </c>
      <c r="D74" s="63">
        <v>333992.91412381321</v>
      </c>
    </row>
    <row r="75" spans="1:4" x14ac:dyDescent="0.25">
      <c r="A75" s="63" t="s">
        <v>144</v>
      </c>
      <c r="B75" s="63" t="s">
        <v>37</v>
      </c>
      <c r="C75" s="63" t="s">
        <v>78</v>
      </c>
      <c r="D75" s="63">
        <v>270988.57429445535</v>
      </c>
    </row>
  </sheetData>
  <hyperlinks>
    <hyperlink ref="C13" r:id="rId1" xr:uid="{2DBB76E9-1067-4251-B62E-B70ED6DADCB3}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37B91484781D4699EBB76BFFAB7BA4" ma:contentTypeVersion="8" ma:contentTypeDescription="Create a new document." ma:contentTypeScope="" ma:versionID="865d406c7a037f0d44205de4c9175e74">
  <xsd:schema xmlns:xsd="http://www.w3.org/2001/XMLSchema" xmlns:xs="http://www.w3.org/2001/XMLSchema" xmlns:p="http://schemas.microsoft.com/office/2006/metadata/properties" xmlns:ns2="840babac-d7c1-43c2-8440-9b4a00dc152f" xmlns:ns3="716f5bfe-9fc3-43ee-97d0-b90e3dd0cbcf" targetNamespace="http://schemas.microsoft.com/office/2006/metadata/properties" ma:root="true" ma:fieldsID="639f56468d4ca63231d228d6540225ec" ns2:_="" ns3:_="">
    <xsd:import namespace="840babac-d7c1-43c2-8440-9b4a00dc152f"/>
    <xsd:import namespace="716f5bfe-9fc3-43ee-97d0-b90e3dd0cbc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0babac-d7c1-43c2-8440-9b4a00dc152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f5bfe-9fc3-43ee-97d0-b90e3dd0cbcf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C869E6-14C9-47D7-B41B-5424029F00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A05D637-1C3A-4199-AF58-210FD91A4FC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0babac-d7c1-43c2-8440-9b4a00dc152f"/>
    <ds:schemaRef ds:uri="716f5bfe-9fc3-43ee-97d0-b90e3dd0cb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Title</vt:lpstr>
      <vt:lpstr>Overview</vt:lpstr>
      <vt:lpstr>Output</vt:lpstr>
      <vt:lpstr>Calculations</vt:lpstr>
      <vt:lpstr>Inputs</vt:lpstr>
      <vt:lpstr>Title!Print_Area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2022-08-12T03:25:41Z</dcterms:created>
  <dcterms:modified xsi:type="dcterms:W3CDTF">2023-05-16T06:04:27Z</dcterms:modified>
  <cp:category/>
  <cp:contentStatus/>
</cp:coreProperties>
</file>