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ystalc\Desktop\"/>
    </mc:Choice>
  </mc:AlternateContent>
  <xr:revisionPtr revIDLastSave="0" documentId="8_{384258D1-0432-4C2C-89BE-9C67EEFD76BE}" xr6:coauthVersionLast="47" xr6:coauthVersionMax="47" xr10:uidLastSave="{00000000-0000-0000-0000-000000000000}"/>
  <bookViews>
    <workbookView xWindow="-1665" yWindow="-16320" windowWidth="29040" windowHeight="15840" activeTab="2" xr2:uid="{DB757854-A885-42DC-8B5B-14124A3A1489}"/>
  </bookViews>
  <sheets>
    <sheet name="Title" sheetId="16" r:id="rId1"/>
    <sheet name="Overview" sheetId="17" r:id="rId2"/>
    <sheet name="Output - household bill impact" sheetId="25" r:id="rId3"/>
    <sheet name="Output  - ACOT payments" sheetId="26" r:id="rId4"/>
    <sheet name="Calculations" sheetId="21" r:id="rId5"/>
    <sheet name="Inputs" sheetId="23" r:id="rId6"/>
  </sheets>
  <externalReferences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'Output - household bill impact'!$N$9:$P$36</definedName>
    <definedName name="Pal_Workbook_GUID" hidden="1">"6S1JHEHENLE191V518WIWCLK"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1" l="1"/>
  <c r="C238" i="23"/>
  <c r="D238" i="23"/>
  <c r="E238" i="23"/>
  <c r="F238" i="23"/>
  <c r="G238" i="23"/>
  <c r="H238" i="23"/>
  <c r="I238" i="23"/>
  <c r="H55" i="21" s="1"/>
  <c r="C239" i="23"/>
  <c r="D239" i="23"/>
  <c r="E239" i="23"/>
  <c r="F239" i="23"/>
  <c r="G239" i="23"/>
  <c r="H239" i="23"/>
  <c r="I239" i="23"/>
  <c r="H56" i="21" s="1"/>
  <c r="C240" i="23"/>
  <c r="D240" i="23"/>
  <c r="E240" i="23"/>
  <c r="F240" i="23"/>
  <c r="G240" i="23"/>
  <c r="H240" i="23"/>
  <c r="I240" i="23"/>
  <c r="H57" i="21" s="1"/>
  <c r="C241" i="23"/>
  <c r="D241" i="23"/>
  <c r="E241" i="23"/>
  <c r="F241" i="23"/>
  <c r="G241" i="23"/>
  <c r="H241" i="23"/>
  <c r="I241" i="23"/>
  <c r="H58" i="21" s="1"/>
  <c r="C242" i="23"/>
  <c r="D242" i="23"/>
  <c r="E242" i="23"/>
  <c r="F242" i="23"/>
  <c r="G242" i="23"/>
  <c r="H242" i="23"/>
  <c r="I242" i="23"/>
  <c r="H59" i="21" s="1"/>
  <c r="C243" i="23"/>
  <c r="D243" i="23"/>
  <c r="E243" i="23"/>
  <c r="F243" i="23"/>
  <c r="G243" i="23"/>
  <c r="H243" i="23"/>
  <c r="I243" i="23"/>
  <c r="H60" i="21" s="1"/>
  <c r="C244" i="23"/>
  <c r="D244" i="23"/>
  <c r="E244" i="23"/>
  <c r="F244" i="23"/>
  <c r="G244" i="23"/>
  <c r="H244" i="23"/>
  <c r="I244" i="23"/>
  <c r="H61" i="21" s="1"/>
  <c r="C245" i="23"/>
  <c r="D245" i="23"/>
  <c r="E245" i="23"/>
  <c r="F245" i="23"/>
  <c r="G245" i="23"/>
  <c r="H245" i="23"/>
  <c r="I245" i="23"/>
  <c r="H62" i="21" s="1"/>
  <c r="C246" i="23"/>
  <c r="D246" i="23"/>
  <c r="E246" i="23"/>
  <c r="F246" i="23"/>
  <c r="G246" i="23"/>
  <c r="H246" i="23"/>
  <c r="I246" i="23"/>
  <c r="H63" i="21" s="1"/>
  <c r="C247" i="23"/>
  <c r="D247" i="23"/>
  <c r="E247" i="23"/>
  <c r="F247" i="23"/>
  <c r="G247" i="23"/>
  <c r="H247" i="23"/>
  <c r="I247" i="23"/>
  <c r="H64" i="21" s="1"/>
  <c r="C248" i="23"/>
  <c r="D248" i="23"/>
  <c r="E248" i="23"/>
  <c r="F248" i="23"/>
  <c r="G248" i="23"/>
  <c r="H248" i="23"/>
  <c r="I248" i="23"/>
  <c r="H65" i="21" s="1"/>
  <c r="C249" i="23"/>
  <c r="D249" i="23"/>
  <c r="E249" i="23"/>
  <c r="F249" i="23"/>
  <c r="G249" i="23"/>
  <c r="H249" i="23"/>
  <c r="I249" i="23"/>
  <c r="H66" i="21" s="1"/>
  <c r="C250" i="23"/>
  <c r="D250" i="23"/>
  <c r="E250" i="23"/>
  <c r="F250" i="23"/>
  <c r="G250" i="23"/>
  <c r="H250" i="23"/>
  <c r="I250" i="23"/>
  <c r="H67" i="21" s="1"/>
  <c r="C251" i="23"/>
  <c r="D251" i="23"/>
  <c r="E251" i="23"/>
  <c r="F251" i="23"/>
  <c r="G251" i="23"/>
  <c r="H251" i="23"/>
  <c r="I251" i="23"/>
  <c r="H68" i="21" s="1"/>
  <c r="C226" i="23"/>
  <c r="D226" i="23"/>
  <c r="E226" i="23"/>
  <c r="F226" i="23"/>
  <c r="G226" i="23"/>
  <c r="H226" i="23"/>
  <c r="I226" i="23"/>
  <c r="H43" i="21" s="1"/>
  <c r="C227" i="23"/>
  <c r="D227" i="23"/>
  <c r="E227" i="23"/>
  <c r="F227" i="23"/>
  <c r="G227" i="23"/>
  <c r="H227" i="23"/>
  <c r="I227" i="23"/>
  <c r="H44" i="21" s="1"/>
  <c r="C228" i="23"/>
  <c r="D228" i="23"/>
  <c r="E228" i="23"/>
  <c r="F228" i="23"/>
  <c r="G228" i="23"/>
  <c r="H228" i="23"/>
  <c r="I228" i="23"/>
  <c r="H45" i="21" s="1"/>
  <c r="C229" i="23"/>
  <c r="D229" i="23"/>
  <c r="E229" i="23"/>
  <c r="F229" i="23"/>
  <c r="G229" i="23"/>
  <c r="H229" i="23"/>
  <c r="I229" i="23"/>
  <c r="H46" i="21" s="1"/>
  <c r="C230" i="23"/>
  <c r="D230" i="23"/>
  <c r="E230" i="23"/>
  <c r="F230" i="23"/>
  <c r="G230" i="23"/>
  <c r="H230" i="23"/>
  <c r="I230" i="23"/>
  <c r="H47" i="21" s="1"/>
  <c r="C231" i="23"/>
  <c r="D231" i="23"/>
  <c r="E231" i="23"/>
  <c r="F231" i="23"/>
  <c r="G231" i="23"/>
  <c r="H231" i="23"/>
  <c r="I231" i="23"/>
  <c r="H48" i="21" s="1"/>
  <c r="C232" i="23"/>
  <c r="D232" i="23"/>
  <c r="E232" i="23"/>
  <c r="F232" i="23"/>
  <c r="G232" i="23"/>
  <c r="H232" i="23"/>
  <c r="I232" i="23"/>
  <c r="H49" i="21" s="1"/>
  <c r="C233" i="23"/>
  <c r="D233" i="23"/>
  <c r="E233" i="23"/>
  <c r="F233" i="23"/>
  <c r="G233" i="23"/>
  <c r="H233" i="23"/>
  <c r="I233" i="23"/>
  <c r="H50" i="21" s="1"/>
  <c r="C234" i="23"/>
  <c r="D234" i="23"/>
  <c r="E234" i="23"/>
  <c r="F234" i="23"/>
  <c r="G234" i="23"/>
  <c r="H234" i="23"/>
  <c r="I234" i="23"/>
  <c r="H51" i="21" s="1"/>
  <c r="C235" i="23"/>
  <c r="D235" i="23"/>
  <c r="E235" i="23"/>
  <c r="F235" i="23"/>
  <c r="G235" i="23"/>
  <c r="H235" i="23"/>
  <c r="I235" i="23"/>
  <c r="H52" i="21" s="1"/>
  <c r="C236" i="23"/>
  <c r="D236" i="23"/>
  <c r="E236" i="23"/>
  <c r="F236" i="23"/>
  <c r="G236" i="23"/>
  <c r="H236" i="23"/>
  <c r="I236" i="23"/>
  <c r="H53" i="21" s="1"/>
  <c r="C237" i="23"/>
  <c r="D237" i="23"/>
  <c r="E237" i="23"/>
  <c r="F237" i="23"/>
  <c r="G237" i="23"/>
  <c r="H237" i="23"/>
  <c r="I237" i="23"/>
  <c r="H54" i="21" s="1"/>
  <c r="D225" i="23"/>
  <c r="E225" i="23"/>
  <c r="F225" i="23"/>
  <c r="G225" i="23"/>
  <c r="H225" i="23"/>
  <c r="I225" i="23"/>
  <c r="H42" i="21" s="1"/>
  <c r="C225" i="23"/>
  <c r="C253" i="23" s="1"/>
  <c r="D7" i="26" s="1"/>
  <c r="F253" i="23" l="1"/>
  <c r="G7" i="26" s="1"/>
  <c r="G253" i="23"/>
  <c r="H7" i="26" s="1"/>
  <c r="E253" i="23"/>
  <c r="F7" i="26" s="1"/>
  <c r="D253" i="23"/>
  <c r="E7" i="26" s="1"/>
  <c r="H253" i="23"/>
  <c r="I7" i="26" s="1"/>
  <c r="I253" i="23"/>
  <c r="J7" i="26" s="1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6" i="23"/>
  <c r="H97" i="23" l="1"/>
  <c r="I43" i="21" l="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52" i="23"/>
  <c r="I25" i="21" l="1"/>
  <c r="H31" i="21"/>
  <c r="I28" i="21"/>
  <c r="H30" i="21"/>
  <c r="H22" i="21"/>
  <c r="H14" i="21"/>
  <c r="I21" i="21"/>
  <c r="I29" i="21"/>
  <c r="I24" i="21"/>
  <c r="I13" i="21"/>
  <c r="H29" i="21"/>
  <c r="H21" i="21"/>
  <c r="H13" i="21"/>
  <c r="I17" i="21"/>
  <c r="I27" i="21"/>
  <c r="H36" i="21"/>
  <c r="H28" i="21"/>
  <c r="H20" i="21"/>
  <c r="H12" i="21"/>
  <c r="I19" i="21"/>
  <c r="I33" i="21"/>
  <c r="I34" i="21"/>
  <c r="H10" i="21"/>
  <c r="I36" i="21"/>
  <c r="I15" i="21"/>
  <c r="I11" i="21"/>
  <c r="H35" i="21"/>
  <c r="H27" i="21"/>
  <c r="H19" i="21"/>
  <c r="H11" i="21"/>
  <c r="H32" i="21"/>
  <c r="H16" i="21"/>
  <c r="I12" i="21"/>
  <c r="I10" i="21"/>
  <c r="I22" i="21"/>
  <c r="H34" i="21"/>
  <c r="H26" i="21"/>
  <c r="H18" i="21"/>
  <c r="I30" i="21"/>
  <c r="H24" i="21"/>
  <c r="I23" i="21"/>
  <c r="I31" i="21"/>
  <c r="I20" i="21"/>
  <c r="I14" i="21"/>
  <c r="I35" i="21"/>
  <c r="H33" i="21"/>
  <c r="H25" i="21"/>
  <c r="I32" i="21"/>
  <c r="I26" i="21"/>
  <c r="H23" i="21"/>
  <c r="I18" i="21"/>
  <c r="H17" i="21"/>
  <c r="I16" i="21"/>
  <c r="H15" i="21"/>
  <c r="G68" i="23" l="1"/>
  <c r="J42" i="21" l="1"/>
  <c r="L42" i="21" s="1"/>
  <c r="K42" i="21"/>
  <c r="M42" i="21" s="1"/>
  <c r="J10" i="21"/>
  <c r="L10" i="21" s="1"/>
  <c r="K10" i="21"/>
  <c r="O42" i="21" l="1"/>
  <c r="E3" i="21" l="1"/>
  <c r="E5" i="21"/>
  <c r="F55" i="21" l="1"/>
  <c r="F48" i="21"/>
  <c r="F64" i="21"/>
  <c r="F63" i="21"/>
  <c r="F56" i="21"/>
  <c r="F49" i="21"/>
  <c r="F50" i="21"/>
  <c r="F42" i="21"/>
  <c r="Q42" i="21" s="1"/>
  <c r="S42" i="21" s="1"/>
  <c r="H25" i="25" s="1"/>
  <c r="F66" i="21"/>
  <c r="F65" i="21"/>
  <c r="F58" i="21"/>
  <c r="F57" i="21"/>
  <c r="F51" i="21"/>
  <c r="F43" i="21"/>
  <c r="F62" i="21"/>
  <c r="F61" i="21"/>
  <c r="F52" i="21"/>
  <c r="F44" i="21"/>
  <c r="F68" i="21"/>
  <c r="F67" i="21"/>
  <c r="F60" i="21"/>
  <c r="F59" i="21"/>
  <c r="F53" i="21"/>
  <c r="F45" i="21"/>
  <c r="F47" i="21"/>
  <c r="F54" i="21"/>
  <c r="F46" i="21"/>
  <c r="F16" i="21"/>
  <c r="F24" i="21"/>
  <c r="F32" i="21"/>
  <c r="F36" i="21"/>
  <c r="F13" i="21"/>
  <c r="F17" i="21"/>
  <c r="F25" i="21"/>
  <c r="F33" i="21"/>
  <c r="F28" i="21"/>
  <c r="F22" i="21"/>
  <c r="F18" i="21"/>
  <c r="F26" i="21"/>
  <c r="F34" i="21"/>
  <c r="F20" i="21"/>
  <c r="F10" i="21"/>
  <c r="F31" i="21"/>
  <c r="F11" i="21"/>
  <c r="F19" i="21"/>
  <c r="F27" i="21"/>
  <c r="F35" i="21"/>
  <c r="F29" i="21"/>
  <c r="F23" i="21"/>
  <c r="F12" i="21"/>
  <c r="F21" i="21"/>
  <c r="F30" i="21"/>
  <c r="F14" i="21"/>
  <c r="F15" i="21"/>
  <c r="E4" i="21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D68" i="23"/>
  <c r="E68" i="23"/>
  <c r="F68" i="23"/>
  <c r="D69" i="23"/>
  <c r="E69" i="23"/>
  <c r="F69" i="23"/>
  <c r="D70" i="23"/>
  <c r="E70" i="23"/>
  <c r="F70" i="23"/>
  <c r="D71" i="23"/>
  <c r="E71" i="23"/>
  <c r="F71" i="23"/>
  <c r="D72" i="23"/>
  <c r="E72" i="23"/>
  <c r="F72" i="23"/>
  <c r="D73" i="23"/>
  <c r="E73" i="23"/>
  <c r="F73" i="23"/>
  <c r="D74" i="23"/>
  <c r="E74" i="23"/>
  <c r="F74" i="23"/>
  <c r="D75" i="23"/>
  <c r="E75" i="23"/>
  <c r="F75" i="23"/>
  <c r="D76" i="23"/>
  <c r="E76" i="23"/>
  <c r="F76" i="23"/>
  <c r="D77" i="23"/>
  <c r="E77" i="23"/>
  <c r="F77" i="23"/>
  <c r="D78" i="23"/>
  <c r="E78" i="23"/>
  <c r="F78" i="23"/>
  <c r="D79" i="23"/>
  <c r="E79" i="23"/>
  <c r="F79" i="23"/>
  <c r="D80" i="23"/>
  <c r="E80" i="23"/>
  <c r="F80" i="23"/>
  <c r="D81" i="23"/>
  <c r="E81" i="23"/>
  <c r="F81" i="23"/>
  <c r="D82" i="23"/>
  <c r="E82" i="23"/>
  <c r="F82" i="23"/>
  <c r="D83" i="23"/>
  <c r="E83" i="23"/>
  <c r="F83" i="23"/>
  <c r="D84" i="23"/>
  <c r="E84" i="23"/>
  <c r="F84" i="23"/>
  <c r="D85" i="23"/>
  <c r="E85" i="23"/>
  <c r="F85" i="23"/>
  <c r="D86" i="23"/>
  <c r="E86" i="23"/>
  <c r="F86" i="23"/>
  <c r="D87" i="23"/>
  <c r="E87" i="23"/>
  <c r="F87" i="23"/>
  <c r="D88" i="23"/>
  <c r="E88" i="23"/>
  <c r="F88" i="23"/>
  <c r="D89" i="23"/>
  <c r="E89" i="23"/>
  <c r="F89" i="23"/>
  <c r="D90" i="23"/>
  <c r="E90" i="23"/>
  <c r="F90" i="23"/>
  <c r="D91" i="23"/>
  <c r="E91" i="23"/>
  <c r="F91" i="23"/>
  <c r="D92" i="23"/>
  <c r="E92" i="23"/>
  <c r="F92" i="23"/>
  <c r="D93" i="23"/>
  <c r="E93" i="23"/>
  <c r="F93" i="23"/>
  <c r="D94" i="23"/>
  <c r="E94" i="23"/>
  <c r="F94" i="23"/>
  <c r="D96" i="23"/>
  <c r="E96" i="23"/>
  <c r="F96" i="23"/>
  <c r="G96" i="23"/>
  <c r="K66" i="21" l="1"/>
  <c r="M66" i="21" s="1"/>
  <c r="J66" i="21"/>
  <c r="L66" i="21" s="1"/>
  <c r="K58" i="21"/>
  <c r="M58" i="21" s="1"/>
  <c r="J58" i="21"/>
  <c r="L58" i="21" s="1"/>
  <c r="K50" i="21"/>
  <c r="M50" i="21" s="1"/>
  <c r="J50" i="21"/>
  <c r="L50" i="21" s="1"/>
  <c r="K67" i="21"/>
  <c r="M67" i="21" s="1"/>
  <c r="J67" i="21"/>
  <c r="L67" i="21" s="1"/>
  <c r="K65" i="21"/>
  <c r="M65" i="21" s="1"/>
  <c r="J65" i="21"/>
  <c r="L65" i="21" s="1"/>
  <c r="K57" i="21"/>
  <c r="M57" i="21" s="1"/>
  <c r="J57" i="21"/>
  <c r="L57" i="21" s="1"/>
  <c r="K49" i="21"/>
  <c r="M49" i="21" s="1"/>
  <c r="J49" i="21"/>
  <c r="L49" i="21" s="1"/>
  <c r="K51" i="21"/>
  <c r="M51" i="21" s="1"/>
  <c r="J51" i="21"/>
  <c r="L51" i="21" s="1"/>
  <c r="K64" i="21"/>
  <c r="M64" i="21" s="1"/>
  <c r="J64" i="21"/>
  <c r="L64" i="21" s="1"/>
  <c r="K56" i="21"/>
  <c r="M56" i="21" s="1"/>
  <c r="J56" i="21"/>
  <c r="L56" i="21" s="1"/>
  <c r="J48" i="21"/>
  <c r="L48" i="21" s="1"/>
  <c r="K48" i="21"/>
  <c r="M48" i="21" s="1"/>
  <c r="K43" i="21"/>
  <c r="M43" i="21" s="1"/>
  <c r="J43" i="21"/>
  <c r="L43" i="21" s="1"/>
  <c r="K63" i="21"/>
  <c r="M63" i="21" s="1"/>
  <c r="J63" i="21"/>
  <c r="L63" i="21" s="1"/>
  <c r="K55" i="21"/>
  <c r="M55" i="21" s="1"/>
  <c r="J55" i="21"/>
  <c r="L55" i="21" s="1"/>
  <c r="K47" i="21"/>
  <c r="M47" i="21" s="1"/>
  <c r="J47" i="21"/>
  <c r="L47" i="21" s="1"/>
  <c r="K62" i="21"/>
  <c r="M62" i="21" s="1"/>
  <c r="J62" i="21"/>
  <c r="L62" i="21" s="1"/>
  <c r="K54" i="21"/>
  <c r="M54" i="21" s="1"/>
  <c r="J54" i="21"/>
  <c r="L54" i="21" s="1"/>
  <c r="J46" i="21"/>
  <c r="L46" i="21" s="1"/>
  <c r="K46" i="21"/>
  <c r="M46" i="21" s="1"/>
  <c r="K61" i="21"/>
  <c r="M61" i="21" s="1"/>
  <c r="J61" i="21"/>
  <c r="L61" i="21" s="1"/>
  <c r="K53" i="21"/>
  <c r="M53" i="21" s="1"/>
  <c r="J53" i="21"/>
  <c r="L53" i="21" s="1"/>
  <c r="K45" i="21"/>
  <c r="M45" i="21" s="1"/>
  <c r="J45" i="21"/>
  <c r="L45" i="21" s="1"/>
  <c r="K59" i="21"/>
  <c r="M59" i="21" s="1"/>
  <c r="J59" i="21"/>
  <c r="L59" i="21" s="1"/>
  <c r="K68" i="21"/>
  <c r="M68" i="21" s="1"/>
  <c r="J68" i="21"/>
  <c r="L68" i="21" s="1"/>
  <c r="K60" i="21"/>
  <c r="M60" i="21" s="1"/>
  <c r="J60" i="21"/>
  <c r="L60" i="21" s="1"/>
  <c r="K52" i="21"/>
  <c r="M52" i="21" s="1"/>
  <c r="J52" i="21"/>
  <c r="L52" i="21" s="1"/>
  <c r="J44" i="21"/>
  <c r="L44" i="21" s="1"/>
  <c r="K44" i="21"/>
  <c r="M44" i="21" s="1"/>
  <c r="G64" i="21"/>
  <c r="G63" i="21"/>
  <c r="G56" i="21"/>
  <c r="G49" i="21"/>
  <c r="G48" i="21"/>
  <c r="G50" i="21"/>
  <c r="G42" i="21"/>
  <c r="U42" i="21" s="1"/>
  <c r="I25" i="25" s="1"/>
  <c r="G66" i="21"/>
  <c r="G65" i="21"/>
  <c r="G58" i="21"/>
  <c r="G57" i="21"/>
  <c r="G51" i="21"/>
  <c r="G43" i="21"/>
  <c r="G52" i="21"/>
  <c r="G44" i="21"/>
  <c r="G68" i="21"/>
  <c r="G67" i="21"/>
  <c r="G60" i="21"/>
  <c r="G59" i="21"/>
  <c r="G53" i="21"/>
  <c r="G45" i="21"/>
  <c r="G54" i="21"/>
  <c r="G46" i="21"/>
  <c r="G62" i="21"/>
  <c r="G61" i="21"/>
  <c r="G47" i="21"/>
  <c r="G55" i="21"/>
  <c r="J31" i="21"/>
  <c r="L31" i="21" s="1"/>
  <c r="K31" i="21"/>
  <c r="J30" i="21"/>
  <c r="L30" i="21" s="1"/>
  <c r="K30" i="21"/>
  <c r="J22" i="21"/>
  <c r="L22" i="21" s="1"/>
  <c r="K22" i="21"/>
  <c r="J14" i="21"/>
  <c r="L14" i="21" s="1"/>
  <c r="K14" i="21"/>
  <c r="J23" i="21"/>
  <c r="L23" i="21" s="1"/>
  <c r="K23" i="21"/>
  <c r="J29" i="21"/>
  <c r="L29" i="21" s="1"/>
  <c r="K29" i="21"/>
  <c r="J21" i="21"/>
  <c r="L21" i="21" s="1"/>
  <c r="K21" i="21"/>
  <c r="J13" i="21"/>
  <c r="L13" i="21" s="1"/>
  <c r="K13" i="21"/>
  <c r="K20" i="21"/>
  <c r="J20" i="21"/>
  <c r="L20" i="21" s="1"/>
  <c r="K35" i="21"/>
  <c r="J35" i="21"/>
  <c r="L35" i="21" s="1"/>
  <c r="K19" i="21"/>
  <c r="J19" i="21"/>
  <c r="L19" i="21" s="1"/>
  <c r="K34" i="21"/>
  <c r="J34" i="21"/>
  <c r="L34" i="21" s="1"/>
  <c r="K26" i="21"/>
  <c r="J26" i="21"/>
  <c r="L26" i="21" s="1"/>
  <c r="K18" i="21"/>
  <c r="J18" i="21"/>
  <c r="L18" i="21" s="1"/>
  <c r="K36" i="21"/>
  <c r="J36" i="21"/>
  <c r="L36" i="21" s="1"/>
  <c r="J12" i="21"/>
  <c r="L12" i="21" s="1"/>
  <c r="K12" i="21"/>
  <c r="K11" i="21"/>
  <c r="J11" i="21"/>
  <c r="L11" i="21" s="1"/>
  <c r="K33" i="21"/>
  <c r="J33" i="21"/>
  <c r="L33" i="21" s="1"/>
  <c r="K25" i="21"/>
  <c r="J25" i="21"/>
  <c r="L25" i="21" s="1"/>
  <c r="K17" i="21"/>
  <c r="J17" i="21"/>
  <c r="L17" i="21" s="1"/>
  <c r="J28" i="21"/>
  <c r="L28" i="21" s="1"/>
  <c r="K28" i="21"/>
  <c r="K27" i="21"/>
  <c r="J27" i="21"/>
  <c r="L27" i="21" s="1"/>
  <c r="K32" i="21"/>
  <c r="J32" i="21"/>
  <c r="L32" i="21" s="1"/>
  <c r="K24" i="21"/>
  <c r="J24" i="21"/>
  <c r="L24" i="21" s="1"/>
  <c r="K16" i="21"/>
  <c r="J16" i="21"/>
  <c r="L16" i="21" s="1"/>
  <c r="J15" i="21"/>
  <c r="L15" i="21" s="1"/>
  <c r="K15" i="21"/>
  <c r="G11" i="21"/>
  <c r="G19" i="21"/>
  <c r="G27" i="21"/>
  <c r="G35" i="21"/>
  <c r="G20" i="21"/>
  <c r="G28" i="21"/>
  <c r="G36" i="21"/>
  <c r="G13" i="21"/>
  <c r="G21" i="21"/>
  <c r="G29" i="21"/>
  <c r="G10" i="21"/>
  <c r="G14" i="21"/>
  <c r="G22" i="21"/>
  <c r="G15" i="21"/>
  <c r="G31" i="21"/>
  <c r="G25" i="21"/>
  <c r="G34" i="21"/>
  <c r="G12" i="21"/>
  <c r="G30" i="21"/>
  <c r="G23" i="21"/>
  <c r="G16" i="21"/>
  <c r="G24" i="21"/>
  <c r="G32" i="21"/>
  <c r="G17" i="21"/>
  <c r="G18" i="21"/>
  <c r="G26" i="21"/>
  <c r="G33" i="21"/>
  <c r="G97" i="23"/>
  <c r="F97" i="23"/>
  <c r="E97" i="23"/>
  <c r="D97" i="23"/>
  <c r="O50" i="21" l="1"/>
  <c r="Q50" i="21" s="1"/>
  <c r="S50" i="21" s="1"/>
  <c r="O61" i="21"/>
  <c r="Q61" i="21" s="1"/>
  <c r="S61" i="21" s="1"/>
  <c r="O48" i="21"/>
  <c r="Q48" i="21" s="1"/>
  <c r="S48" i="21" s="1"/>
  <c r="O63" i="21"/>
  <c r="Q63" i="21" s="1"/>
  <c r="S63" i="21" s="1"/>
  <c r="O44" i="21"/>
  <c r="Q44" i="21" s="1"/>
  <c r="S44" i="21" s="1"/>
  <c r="O55" i="21"/>
  <c r="Q55" i="21" s="1"/>
  <c r="S55" i="21" s="1"/>
  <c r="O56" i="21"/>
  <c r="Q56" i="21" s="1"/>
  <c r="S56" i="21" s="1"/>
  <c r="O54" i="21"/>
  <c r="Q54" i="21" s="1"/>
  <c r="S54" i="21" s="1"/>
  <c r="O52" i="21"/>
  <c r="Q52" i="21" s="1"/>
  <c r="S52" i="21" s="1"/>
  <c r="O47" i="21"/>
  <c r="Q47" i="21" s="1"/>
  <c r="S47" i="21" s="1"/>
  <c r="O57" i="21"/>
  <c r="Q57" i="21" s="1"/>
  <c r="S57" i="21" s="1"/>
  <c r="O60" i="21"/>
  <c r="Q60" i="21" s="1"/>
  <c r="S60" i="21" s="1"/>
  <c r="H20" i="25" s="1"/>
  <c r="O51" i="21"/>
  <c r="Q51" i="21" s="1"/>
  <c r="S51" i="21" s="1"/>
  <c r="O62" i="21"/>
  <c r="Q62" i="21" s="1"/>
  <c r="S62" i="21" s="1"/>
  <c r="O65" i="21"/>
  <c r="Q65" i="21" s="1"/>
  <c r="S65" i="21" s="1"/>
  <c r="O68" i="21"/>
  <c r="Q68" i="21" s="1"/>
  <c r="S68" i="21" s="1"/>
  <c r="O45" i="21"/>
  <c r="Q45" i="21" s="1"/>
  <c r="S45" i="21" s="1"/>
  <c r="O58" i="21"/>
  <c r="Q58" i="21" s="1"/>
  <c r="S58" i="21" s="1"/>
  <c r="O67" i="21"/>
  <c r="Q67" i="21" s="1"/>
  <c r="S67" i="21" s="1"/>
  <c r="O59" i="21"/>
  <c r="Q59" i="21" s="1"/>
  <c r="S59" i="21" s="1"/>
  <c r="O53" i="21"/>
  <c r="Q53" i="21" s="1"/>
  <c r="S53" i="21" s="1"/>
  <c r="O46" i="21"/>
  <c r="Q46" i="21" s="1"/>
  <c r="S46" i="21" s="1"/>
  <c r="O43" i="21"/>
  <c r="Q43" i="21" s="1"/>
  <c r="S43" i="21" s="1"/>
  <c r="O64" i="21"/>
  <c r="Q64" i="21" s="1"/>
  <c r="S64" i="21" s="1"/>
  <c r="O49" i="21"/>
  <c r="Q49" i="21" s="1"/>
  <c r="S49" i="21" s="1"/>
  <c r="O66" i="21"/>
  <c r="Q66" i="21" s="1"/>
  <c r="S66" i="21" s="1"/>
  <c r="M36" i="21"/>
  <c r="U60" i="21" l="1"/>
  <c r="I20" i="25" s="1"/>
  <c r="U45" i="21"/>
  <c r="I16" i="25" s="1"/>
  <c r="H16" i="25"/>
  <c r="U64" i="21"/>
  <c r="I29" i="25" s="1"/>
  <c r="H29" i="25"/>
  <c r="U68" i="21"/>
  <c r="I24" i="25" s="1"/>
  <c r="H24" i="25"/>
  <c r="U50" i="21"/>
  <c r="I31" i="25" s="1"/>
  <c r="H31" i="25"/>
  <c r="U43" i="21"/>
  <c r="I12" i="25" s="1"/>
  <c r="H12" i="25"/>
  <c r="U65" i="21"/>
  <c r="I15" i="25" s="1"/>
  <c r="H15" i="25"/>
  <c r="U54" i="21"/>
  <c r="I21" i="25" s="1"/>
  <c r="H21" i="25"/>
  <c r="U46" i="21"/>
  <c r="I28" i="25" s="1"/>
  <c r="H28" i="25"/>
  <c r="U62" i="21"/>
  <c r="I34" i="25" s="1"/>
  <c r="H34" i="25"/>
  <c r="U56" i="21"/>
  <c r="I30" i="25" s="1"/>
  <c r="H30" i="25"/>
  <c r="U47" i="21"/>
  <c r="I35" i="25" s="1"/>
  <c r="H35" i="25"/>
  <c r="U52" i="21"/>
  <c r="I23" i="25" s="1"/>
  <c r="H23" i="25"/>
  <c r="U53" i="21"/>
  <c r="I27" i="25" s="1"/>
  <c r="H27" i="25"/>
  <c r="U55" i="21"/>
  <c r="I33" i="25" s="1"/>
  <c r="H33" i="25"/>
  <c r="U51" i="21"/>
  <c r="I22" i="25" s="1"/>
  <c r="H22" i="25"/>
  <c r="U67" i="21"/>
  <c r="I14" i="25" s="1"/>
  <c r="H14" i="25"/>
  <c r="U49" i="21"/>
  <c r="I32" i="25" s="1"/>
  <c r="H32" i="25"/>
  <c r="U61" i="21"/>
  <c r="I26" i="25" s="1"/>
  <c r="H26" i="25"/>
  <c r="U59" i="21"/>
  <c r="I17" i="25" s="1"/>
  <c r="H17" i="25"/>
  <c r="U44" i="21"/>
  <c r="I36" i="25" s="1"/>
  <c r="H36" i="25"/>
  <c r="U63" i="21"/>
  <c r="I11" i="25" s="1"/>
  <c r="H11" i="25"/>
  <c r="U66" i="21"/>
  <c r="I13" i="25" s="1"/>
  <c r="H13" i="25"/>
  <c r="U58" i="21"/>
  <c r="I18" i="25" s="1"/>
  <c r="H18" i="25"/>
  <c r="U57" i="21"/>
  <c r="I19" i="25" s="1"/>
  <c r="H19" i="25"/>
  <c r="U48" i="21"/>
  <c r="I10" i="25" s="1"/>
  <c r="H10" i="25"/>
  <c r="O36" i="21"/>
  <c r="M34" i="21"/>
  <c r="M21" i="21"/>
  <c r="M14" i="21"/>
  <c r="M22" i="21"/>
  <c r="M25" i="21"/>
  <c r="M33" i="21"/>
  <c r="M20" i="21"/>
  <c r="M28" i="21"/>
  <c r="M32" i="21"/>
  <c r="M30" i="21"/>
  <c r="M31" i="21"/>
  <c r="M15" i="21"/>
  <c r="M13" i="21"/>
  <c r="M18" i="21"/>
  <c r="M26" i="21"/>
  <c r="M27" i="21"/>
  <c r="M35" i="21"/>
  <c r="M16" i="21"/>
  <c r="M12" i="21"/>
  <c r="M29" i="21"/>
  <c r="M11" i="21"/>
  <c r="M19" i="21"/>
  <c r="M23" i="21"/>
  <c r="M17" i="21"/>
  <c r="M10" i="21"/>
  <c r="M24" i="21"/>
  <c r="N10" i="25" l="1" a="1"/>
  <c r="N10" i="25" s="1"/>
  <c r="O10" i="25" a="1"/>
  <c r="O10" i="25" s="1"/>
  <c r="P10" i="25" a="1"/>
  <c r="P10" i="25" s="1"/>
  <c r="O15" i="21"/>
  <c r="Q15" i="21" s="1"/>
  <c r="O12" i="21"/>
  <c r="Q12" i="21" s="1"/>
  <c r="O31" i="21"/>
  <c r="Q31" i="21" s="1"/>
  <c r="O24" i="21"/>
  <c r="Q24" i="21" s="1"/>
  <c r="S24" i="21" s="1"/>
  <c r="O16" i="21"/>
  <c r="Q16" i="21" s="1"/>
  <c r="O21" i="21"/>
  <c r="Q21" i="21" s="1"/>
  <c r="O35" i="21"/>
  <c r="Q35" i="21" s="1"/>
  <c r="S35" i="21" s="1"/>
  <c r="O32" i="21"/>
  <c r="Q32" i="21" s="1"/>
  <c r="O34" i="21"/>
  <c r="Q34" i="21" s="1"/>
  <c r="O17" i="21"/>
  <c r="Q17" i="21" s="1"/>
  <c r="O27" i="21"/>
  <c r="Q27" i="21" s="1"/>
  <c r="O28" i="21"/>
  <c r="Q28" i="21" s="1"/>
  <c r="O23" i="21"/>
  <c r="Q23" i="21" s="1"/>
  <c r="O26" i="21"/>
  <c r="Q26" i="21" s="1"/>
  <c r="O29" i="21"/>
  <c r="Q29" i="21" s="1"/>
  <c r="O22" i="21"/>
  <c r="Q22" i="21" s="1"/>
  <c r="O14" i="21"/>
  <c r="Q14" i="21" s="1"/>
  <c r="O30" i="21"/>
  <c r="Q30" i="21" s="1"/>
  <c r="O10" i="21"/>
  <c r="Q10" i="21" s="1"/>
  <c r="S10" i="21" s="1"/>
  <c r="O18" i="21"/>
  <c r="Q18" i="21" s="1"/>
  <c r="O20" i="21"/>
  <c r="Q20" i="21" s="1"/>
  <c r="O19" i="21"/>
  <c r="Q19" i="21" s="1"/>
  <c r="O33" i="21"/>
  <c r="Q33" i="21" s="1"/>
  <c r="O11" i="21"/>
  <c r="Q11" i="21" s="1"/>
  <c r="S11" i="21" s="1"/>
  <c r="O13" i="21"/>
  <c r="Q13" i="21" s="1"/>
  <c r="O25" i="21"/>
  <c r="Q25" i="21" s="1"/>
  <c r="Q36" i="21"/>
  <c r="E14" i="25" l="1"/>
  <c r="K14" i="25" s="1"/>
  <c r="S21" i="21"/>
  <c r="S26" i="21"/>
  <c r="S30" i="21"/>
  <c r="S20" i="21"/>
  <c r="S22" i="21"/>
  <c r="S12" i="21"/>
  <c r="S13" i="21"/>
  <c r="S28" i="21"/>
  <c r="S34" i="21"/>
  <c r="S33" i="21"/>
  <c r="S14" i="21"/>
  <c r="S27" i="21"/>
  <c r="S23" i="21"/>
  <c r="S16" i="21"/>
  <c r="S29" i="21"/>
  <c r="S25" i="21"/>
  <c r="S32" i="21"/>
  <c r="S19" i="21"/>
  <c r="S31" i="21"/>
  <c r="S18" i="21"/>
  <c r="S15" i="21"/>
  <c r="S17" i="21"/>
  <c r="U35" i="21"/>
  <c r="E30" i="25"/>
  <c r="K30" i="25" s="1"/>
  <c r="E12" i="25"/>
  <c r="K12" i="25" s="1"/>
  <c r="S36" i="21"/>
  <c r="E32" i="25" l="1"/>
  <c r="K32" i="25" s="1"/>
  <c r="U22" i="21"/>
  <c r="E10" i="25"/>
  <c r="K10" i="25" s="1"/>
  <c r="U18" i="21"/>
  <c r="E28" i="25"/>
  <c r="K28" i="25" s="1"/>
  <c r="E34" i="25"/>
  <c r="K34" i="25" s="1"/>
  <c r="E15" i="25"/>
  <c r="K15" i="25" s="1"/>
  <c r="E18" i="25"/>
  <c r="K18" i="25" s="1"/>
  <c r="E36" i="25"/>
  <c r="K36" i="25" s="1"/>
  <c r="E23" i="25"/>
  <c r="K23" i="25" s="1"/>
  <c r="E24" i="25"/>
  <c r="K24" i="25" s="1"/>
  <c r="U32" i="21"/>
  <c r="U34" i="21"/>
  <c r="U21" i="21"/>
  <c r="U23" i="21"/>
  <c r="U25" i="21"/>
  <c r="U28" i="21"/>
  <c r="E35" i="25"/>
  <c r="K35" i="25" s="1"/>
  <c r="U27" i="21"/>
  <c r="E11" i="25"/>
  <c r="K11" i="25" s="1"/>
  <c r="F14" i="25"/>
  <c r="U29" i="21"/>
  <c r="U33" i="21"/>
  <c r="U26" i="21"/>
  <c r="U20" i="21"/>
  <c r="U16" i="21"/>
  <c r="U17" i="21"/>
  <c r="U19" i="21"/>
  <c r="E22" i="25"/>
  <c r="K22" i="25" s="1"/>
  <c r="E21" i="25"/>
  <c r="K21" i="25" s="1"/>
  <c r="E33" i="25"/>
  <c r="K33" i="25" s="1"/>
  <c r="U15" i="21"/>
  <c r="U12" i="21"/>
  <c r="E29" i="25"/>
  <c r="K29" i="25" s="1"/>
  <c r="E27" i="25"/>
  <c r="K27" i="25" s="1"/>
  <c r="E13" i="25"/>
  <c r="K13" i="25" s="1"/>
  <c r="U14" i="21"/>
  <c r="U30" i="21"/>
  <c r="E31" i="25"/>
  <c r="K31" i="25" s="1"/>
  <c r="E19" i="25"/>
  <c r="K19" i="25" s="1"/>
  <c r="E17" i="25"/>
  <c r="K17" i="25" s="1"/>
  <c r="E20" i="25"/>
  <c r="K20" i="25" s="1"/>
  <c r="E26" i="25"/>
  <c r="K26" i="25" s="1"/>
  <c r="E16" i="25"/>
  <c r="K16" i="25" s="1"/>
  <c r="U31" i="21"/>
  <c r="U13" i="21"/>
  <c r="U10" i="21"/>
  <c r="E25" i="25"/>
  <c r="K25" i="25" s="1"/>
  <c r="U11" i="21"/>
  <c r="U36" i="21"/>
  <c r="U24" i="21"/>
  <c r="F24" i="25" l="1"/>
  <c r="F12" i="25"/>
  <c r="F36" i="25"/>
  <c r="F23" i="25"/>
  <c r="F19" i="25"/>
  <c r="F29" i="25"/>
  <c r="F31" i="25"/>
  <c r="F10" i="25"/>
  <c r="F35" i="25"/>
  <c r="F15" i="25"/>
  <c r="F17" i="25"/>
  <c r="F33" i="25"/>
  <c r="F18" i="25"/>
  <c r="F25" i="25"/>
  <c r="F16" i="25"/>
  <c r="F34" i="25"/>
  <c r="F21" i="25"/>
  <c r="F27" i="25"/>
  <c r="F22" i="25"/>
  <c r="F11" i="25"/>
  <c r="F28" i="25"/>
  <c r="F26" i="25"/>
  <c r="F30" i="25"/>
  <c r="F32" i="25"/>
  <c r="F20" i="25"/>
  <c r="F13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<sst xmlns="http://schemas.openxmlformats.org/spreadsheetml/2006/main" count="881" uniqueCount="234">
  <si>
    <t/>
  </si>
  <si>
    <t>Description</t>
  </si>
  <si>
    <t>Overview</t>
  </si>
  <si>
    <t>Purpose</t>
  </si>
  <si>
    <t>Structure</t>
  </si>
  <si>
    <t>Sheet</t>
  </si>
  <si>
    <t>Inputs</t>
  </si>
  <si>
    <t>Customer code</t>
  </si>
  <si>
    <t>Percentage change</t>
  </si>
  <si>
    <t>Eastland Network Limited</t>
  </si>
  <si>
    <t>Centralines Limited</t>
  </si>
  <si>
    <t>Wellington Electricity Lines Limited</t>
  </si>
  <si>
    <t>Waipa Networks Limited</t>
  </si>
  <si>
    <t>Marlborough Lines Limited</t>
  </si>
  <si>
    <t>Scanpower Limited</t>
  </si>
  <si>
    <t>Orion New Zealand Limited</t>
  </si>
  <si>
    <t>Powerco Limited</t>
  </si>
  <si>
    <t>Network Tasman Limited</t>
  </si>
  <si>
    <t>Unison Networks Limited</t>
  </si>
  <si>
    <t>Powernet Ltd</t>
  </si>
  <si>
    <t>Nelson Electricity Ltd</t>
  </si>
  <si>
    <t>Mainpower New Zealand Limited</t>
  </si>
  <si>
    <t>WEL Networks Limited</t>
  </si>
  <si>
    <t>Alpine Energy Ltd</t>
  </si>
  <si>
    <t>Counties Power Ltd</t>
  </si>
  <si>
    <t>Vector Limited</t>
  </si>
  <si>
    <t>Northpower Limited</t>
  </si>
  <si>
    <t>Aurora Energy Limited</t>
  </si>
  <si>
    <t>Top Energy Ltd</t>
  </si>
  <si>
    <t>Electra Limited</t>
  </si>
  <si>
    <t>The Lines Company Ltd</t>
  </si>
  <si>
    <t>Network Waitaki Limited</t>
  </si>
  <si>
    <t>Horizon Energy Distribution Ltd</t>
  </si>
  <si>
    <t>Westpower Limited</t>
  </si>
  <si>
    <t>EA Networks</t>
  </si>
  <si>
    <t>Buller Electricity Ltd</t>
  </si>
  <si>
    <t>Distributor</t>
  </si>
  <si>
    <t>BUEL</t>
  </si>
  <si>
    <t>EASH</t>
  </si>
  <si>
    <t>Westpower</t>
  </si>
  <si>
    <t>WPOW</t>
  </si>
  <si>
    <t>HRZE</t>
  </si>
  <si>
    <t>WATA</t>
  </si>
  <si>
    <t>WTOM</t>
  </si>
  <si>
    <t>Electra</t>
  </si>
  <si>
    <t>HORO</t>
  </si>
  <si>
    <t>TOPE</t>
  </si>
  <si>
    <t>DUNE</t>
  </si>
  <si>
    <t>Northpower</t>
  </si>
  <si>
    <t>NPOW</t>
  </si>
  <si>
    <t>VECT</t>
  </si>
  <si>
    <t>COUP</t>
  </si>
  <si>
    <t>ALPE</t>
  </si>
  <si>
    <t>WELE</t>
  </si>
  <si>
    <t>MPOW</t>
  </si>
  <si>
    <t>NELS</t>
  </si>
  <si>
    <t>POWN</t>
  </si>
  <si>
    <t>UNIS</t>
  </si>
  <si>
    <t>TASM</t>
  </si>
  <si>
    <t>Powerco</t>
  </si>
  <si>
    <t>POCO</t>
  </si>
  <si>
    <t>ORON</t>
  </si>
  <si>
    <t>Scanpower</t>
  </si>
  <si>
    <t>SCAN</t>
  </si>
  <si>
    <t>MARL</t>
  </si>
  <si>
    <t>WAIP</t>
  </si>
  <si>
    <t>UNET</t>
  </si>
  <si>
    <t>Centralines</t>
  </si>
  <si>
    <t>CHBP</t>
  </si>
  <si>
    <t>EAST</t>
  </si>
  <si>
    <t>Customer</t>
  </si>
  <si>
    <t>Region</t>
  </si>
  <si>
    <t>Island</t>
  </si>
  <si>
    <t>LNI</t>
  </si>
  <si>
    <t>NI</t>
  </si>
  <si>
    <t>USI</t>
  </si>
  <si>
    <t>SI</t>
  </si>
  <si>
    <t>LSI</t>
  </si>
  <si>
    <t>UNI</t>
  </si>
  <si>
    <t>GST rate</t>
  </si>
  <si>
    <t>Gross volume (21/22)</t>
  </si>
  <si>
    <t>Alpine Energy</t>
  </si>
  <si>
    <t>Aurora Energy</t>
  </si>
  <si>
    <t>Buller Electricity</t>
  </si>
  <si>
    <t>Eastland Network</t>
  </si>
  <si>
    <t>Horizon Energy</t>
  </si>
  <si>
    <t>MainPower NZ</t>
  </si>
  <si>
    <t>Marlborough Lines</t>
  </si>
  <si>
    <t>Nelson Electricity</t>
  </si>
  <si>
    <t>Network Tasman</t>
  </si>
  <si>
    <t>Network Waitaki</t>
  </si>
  <si>
    <t>Orion NZ</t>
  </si>
  <si>
    <t>PowerNet Ltd</t>
  </si>
  <si>
    <t>The Lines Company</t>
  </si>
  <si>
    <t>Top Energy</t>
  </si>
  <si>
    <t>Unison Networks</t>
  </si>
  <si>
    <t>Vector Lines</t>
  </si>
  <si>
    <t>Waipa Networks</t>
  </si>
  <si>
    <t>WEL Networks</t>
  </si>
  <si>
    <t>Wellington Electricity</t>
  </si>
  <si>
    <t xml:space="preserve">Consumption in kWh per household per annum </t>
  </si>
  <si>
    <t>Source:</t>
  </si>
  <si>
    <t>Unit:</t>
  </si>
  <si>
    <t>Electricity Invercargill</t>
  </si>
  <si>
    <t>The Power Company</t>
  </si>
  <si>
    <t>Commerce Comission, Electricity distributors information disclosure data compendium 2013 -2020</t>
  </si>
  <si>
    <t>Schedule:</t>
  </si>
  <si>
    <t>SCHEDULE 9e: REPORT ON NETWORK DEMAND</t>
  </si>
  <si>
    <t>Line item:</t>
  </si>
  <si>
    <t>Electricity entering system for supply to consumers' connection points</t>
  </si>
  <si>
    <t>Energy (GWh)</t>
  </si>
  <si>
    <t>OtagoNet</t>
  </si>
  <si>
    <t>Household consumption (kwH)</t>
  </si>
  <si>
    <t xml:space="preserve">File name: </t>
  </si>
  <si>
    <t xml:space="preserve">File location:  </t>
  </si>
  <si>
    <t>Sales-based electricity costs for residential.xlsx</t>
  </si>
  <si>
    <t xml:space="preserve">Sheet name: </t>
  </si>
  <si>
    <t>Annual Residential Elec Cost</t>
  </si>
  <si>
    <t xml:space="preserve">GST </t>
  </si>
  <si>
    <t>Website</t>
  </si>
  <si>
    <t>F6. Revenues</t>
  </si>
  <si>
    <t>Notes:</t>
  </si>
  <si>
    <t>RCP2 | Transpower, Annual Disclosures</t>
  </si>
  <si>
    <t>Consistent with the  scope of charges in the  indicative pricing modelling, figures  below exclude  investment contract charges</t>
  </si>
  <si>
    <t>Consumption and household bill information</t>
  </si>
  <si>
    <t>Input for 21/22</t>
  </si>
  <si>
    <t xml:space="preserve">Customer </t>
  </si>
  <si>
    <t>Check</t>
  </si>
  <si>
    <t>In the table below, PowerNet  distributors  are aggregated (as per Transpower's pricing approach.)</t>
  </si>
  <si>
    <t>Date:</t>
  </si>
  <si>
    <t>% change in 2021/22 electricity bill under proposed TPM compared with current TPM</t>
  </si>
  <si>
    <t>Average household consumption (kwH)</t>
  </si>
  <si>
    <t>denotes cells calculated in a different sheet</t>
  </si>
  <si>
    <t>Conventions</t>
  </si>
  <si>
    <t>green text</t>
  </si>
  <si>
    <t>www.mbie.govt.nz/building-and-energy/energy-and-natural-resources/energy-statistics-and-modelling/energy-statistics/energy-prices/electricity-cost-and-price-monitoring/</t>
  </si>
  <si>
    <t>Cells:</t>
  </si>
  <si>
    <t>Change in hosuehold bills ($, excl GST):</t>
  </si>
  <si>
    <t>Change in household bill ($, inc GST):</t>
  </si>
  <si>
    <t>Average NZ household electricity bill (2021/22,  inc GST)</t>
  </si>
  <si>
    <t>denotes an external input</t>
  </si>
  <si>
    <t>Average NZ household electricity bill (2021/22, inc GST)</t>
  </si>
  <si>
    <t>- retailers pass changes in transmission charges as a result of the new TPM on to end users (in proportion to the change in transmission charges)</t>
  </si>
  <si>
    <t>Version:</t>
  </si>
  <si>
    <t>Transpower information dislosures for disclosure year (ended) 30 June 2019 and 30 June 2020</t>
  </si>
  <si>
    <t xml:space="preserve">Electricity Authority </t>
  </si>
  <si>
    <t xml:space="preserve">Note: </t>
  </si>
  <si>
    <t>September 2022</t>
  </si>
  <si>
    <t>Source</t>
  </si>
  <si>
    <t>Link:</t>
  </si>
  <si>
    <t>Sheet:</t>
  </si>
  <si>
    <t>Summary</t>
  </si>
  <si>
    <t>Indicative charges under the new TPM: 2022/23</t>
  </si>
  <si>
    <t>Analysis II</t>
  </si>
  <si>
    <t>Year:</t>
  </si>
  <si>
    <t>2022/23</t>
  </si>
  <si>
    <t>$m</t>
  </si>
  <si>
    <t xml:space="preserve">2018/19  </t>
  </si>
  <si>
    <t xml:space="preserve">2019/20 </t>
  </si>
  <si>
    <t xml:space="preserve">2020/21 </t>
  </si>
  <si>
    <t>2021/22</t>
  </si>
  <si>
    <t>Change in typical household bill in 2022/23 (inc GST)</t>
  </si>
  <si>
    <t>- retailers pass changes in ACOT payments on to end users (in proportion to the change in  ACOT payments)</t>
  </si>
  <si>
    <t>Current TPM: charges 22/23 ($m)</t>
  </si>
  <si>
    <t>New TPM: charges 22/23 ($m)</t>
  </si>
  <si>
    <t>Current TPM  22/23 ($/MWh)</t>
  </si>
  <si>
    <t>Difference between 2022/23 indicative pricing under new TPM, and current TPM:</t>
  </si>
  <si>
    <t>2022/23 ($/MWh)</t>
  </si>
  <si>
    <t>New TPM 22/23 ($/MWh)</t>
  </si>
  <si>
    <t>New TPM vs 22/23 actual</t>
  </si>
  <si>
    <t>ACOT payments:   2015 to 2021</t>
  </si>
  <si>
    <t>https://comcom.govt.nz/regulated-industries/electricity-lines/electricity-distributor-performance-and-data/information-disclosed-by-electricity-distributors</t>
  </si>
  <si>
    <t>Schedule</t>
  </si>
  <si>
    <t>3(ii): Pass-through and Recoverable Costs excluding Financial Incentives and Wash-Ups</t>
  </si>
  <si>
    <t>Recoverable costs excluding financial incentives and wash-ups</t>
  </si>
  <si>
    <t>Distributed generation allowance</t>
  </si>
  <si>
    <t>Unit</t>
  </si>
  <si>
    <t xml:space="preserve">Unit: </t>
  </si>
  <si>
    <t xml:space="preserve">Indicative charges (2022/23 </t>
  </si>
  <si>
    <t>Schedule 3: report on regulatory profit</t>
  </si>
  <si>
    <t>$000</t>
  </si>
  <si>
    <t>Indicative houehold bill impact of removal of ACOT</t>
  </si>
  <si>
    <t xml:space="preserve">Impact of new TPM and ACOT reform on typical  household bills in 2022/23 </t>
  </si>
  <si>
    <t>ACOT reform option  - remove ACOT ($m)</t>
  </si>
  <si>
    <t xml:space="preserve"> ACOT payments  [2021] ($m)</t>
  </si>
  <si>
    <t>Difference between ACOT paymet and ACOT reform option -remove ACOT:</t>
  </si>
  <si>
    <t>% change in 2022/23 electricity bill due to removal of ACOT payment</t>
  </si>
  <si>
    <t>Household bill impact in 2022/23</t>
  </si>
  <si>
    <t>Average NZ household electricity bill in 2022 ($, including  GST)</t>
  </si>
  <si>
    <t>G74 and J74</t>
  </si>
  <si>
    <t>Counties Energy</t>
  </si>
  <si>
    <t>Input for 22/23</t>
  </si>
  <si>
    <t>Customer (Transpower indicative pricing)</t>
  </si>
  <si>
    <t>Charges for 2018 to 2021/22</t>
  </si>
  <si>
    <t>Charges for 2022/23</t>
  </si>
  <si>
    <t>Indicative household impact of change to new TPM</t>
  </si>
  <si>
    <t>Impact on typical  household bills</t>
  </si>
  <si>
    <t>https://www.transpower.co.nz/sites/default/files/uncontrolled_docs/Indicative%20pricing%20model%20Aug.xlsx</t>
  </si>
  <si>
    <t>The modelling in this workbook reflects the indicative charges for pricing year 2022/23 published by Transpower in August 2022.</t>
  </si>
  <si>
    <t>Charges under the current TPM: 2018/19 to 2022/23</t>
  </si>
  <si>
    <t>Indicative Pricing Model, Version 2.2 August 2022</t>
  </si>
  <si>
    <t>In the table below, PowerNet  distributors  are aggregated (as per Transpower's approach) and expressed in  $m</t>
  </si>
  <si>
    <t xml:space="preserve">Total </t>
  </si>
  <si>
    <t xml:space="preserve">Distributed generation allowance </t>
  </si>
  <si>
    <t>Use as proxy  for 2022/23 payments</t>
  </si>
  <si>
    <t xml:space="preserve">% change in 2022/23 electricity bill if all ACOT payments stop </t>
  </si>
  <si>
    <t xml:space="preserve">Bill impact: ACOT payments stop (as per 2021 amount) </t>
  </si>
  <si>
    <t>Overall change  in  household bills</t>
  </si>
  <si>
    <t>$m (year ending 31 March)</t>
  </si>
  <si>
    <t>- the average household in each distributor region consumes the same amount as the average New Zealand residential consumer</t>
  </si>
  <si>
    <t>Output - household impact</t>
  </si>
  <si>
    <t>Output  - ACOT payments</t>
  </si>
  <si>
    <t>Calculations</t>
  </si>
  <si>
    <t>Provides estimates, for each distributor region, of  the impacts in 2022/23 due to new TPM and  stopping ACOT payments on  typcial household bills</t>
  </si>
  <si>
    <t xml:space="preserve">Provides ACOT payments as disclosed by distributors for the period 2015 to 2022  </t>
  </si>
  <si>
    <t>Contains intermediate calculations for the houshold impact estimates</t>
  </si>
  <si>
    <t xml:space="preserve"> The bill estimates are in $ per year and include GST.</t>
  </si>
  <si>
    <t xml:space="preserve">The estimates make several important simplifying assumptions and may not be representative of the bill impact on actual household bills, which vary widely and for a  range of reasons. </t>
  </si>
  <si>
    <t>Key assumptiosn are:</t>
  </si>
  <si>
    <t xml:space="preserve">- the average household electricity bill in each region is the same and equal to the average New Zealand  residential consumer in 2021/22 </t>
  </si>
  <si>
    <t>- ACOT payments for the year ending March 2021 (dislosed as "distributed electricity allowance" under Part 4) are assumed to be equal to payments in 2022/23. This may be an overestimate if distributors, in anticipation of the general;y expected phase out of ACOT, reduce their payments for 2022/23.</t>
  </si>
  <si>
    <t>v1</t>
  </si>
  <si>
    <t xml:space="preserve">Figure included in consultation paper </t>
  </si>
  <si>
    <t xml:space="preserve">ACOT payments   </t>
  </si>
  <si>
    <t>Overall amount of 'distributed generation allowance' recovered by distributors, as disclosed under Part 4.</t>
  </si>
  <si>
    <t>ACOT payments</t>
  </si>
  <si>
    <t>ACOT reform   - remove ACOT  ($/MWh)</t>
  </si>
  <si>
    <t xml:space="preserve">ACOT change  (remove ACOT) </t>
  </si>
  <si>
    <t>ACOT reform - remove ACOT vs with ACOT payment</t>
  </si>
  <si>
    <t>ACOT reform  - remove ACOT vs with ACOT payment [2021]</t>
  </si>
  <si>
    <t>This workbook estimates the impact of the  ACOT payments (assuming these are as per 2021)  on typical household bills in 2022/23, within the context of the impact of moving to the new TPM.</t>
  </si>
  <si>
    <t>Contains modelling inputs</t>
  </si>
  <si>
    <t xml:space="preserve">Illustration of the impact of removing ACOT payments on typical household bills in 2022/23 </t>
  </si>
  <si>
    <t>Bill impact: change in TPM and ACOT payments continue (as per 2021 payments)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</si>
</sst>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-* #,##0.0_-;\(#,##0.0\)_-;_-* &quot;-&quot;_-;_-@_-"/>
    <numFmt numFmtId="168" formatCode="_-* #,##0.0_-;\-* #,##0.0_-;_-* &quot;-&quot;??_-;_-@_-"/>
    <numFmt numFmtId="169" formatCode="_-* #,##0.0000_-;\-* #,##0.0000_-;_-* &quot;-&quot;??_-;_-@_-"/>
    <numFmt numFmtId="170" formatCode="_-* #,##0_-;\-* #,##0_-;_-* &quot;-&quot;??_-;_-@_-"/>
    <numFmt numFmtId="171" formatCode="#,##0_ ;\-#,##0\ "/>
    <numFmt numFmtId="172" formatCode="0.0"/>
    <numFmt numFmtId="173" formatCode="#,##0.0_ ;\-#,##0.0\ "/>
    <numFmt numFmtId="174" formatCode="_(* #,##0_);_(* \(#,##0\);_(* &quot;-&quot;??_);_(@_)"/>
    <numFmt numFmtId="175" formatCode="_-[$€-2]* #,##0.00_-;\-[$€-2]* #,##0.00_-;_-[$€-2]* &quot;-&quot;??_-"/>
    <numFmt numFmtId="176" formatCode="_*#,##0.00;[Red]_*\(#,##0.00\);_*\-"/>
    <numFmt numFmtId="177" formatCode="#,##0\ ;\(#,##0\)"/>
    <numFmt numFmtId="178" formatCode="#,##0.0\ ;\(#,##0.0\)"/>
    <numFmt numFmtId="179" formatCode="#,##0.00\ ;\(#,##0.00\)"/>
    <numFmt numFmtId="180" formatCode="d\ mmm"/>
    <numFmt numFmtId="181" formatCode="d\ mmm\ yyyy"/>
    <numFmt numFmtId="182" formatCode="mmm\ yy"/>
    <numFmt numFmtId="183" formatCode="_-\$* #,##0.00_-;&quot;-$&quot;* #,##0.00_-;_-\$* \-??_-;_-@_-"/>
    <numFmt numFmtId="184" formatCode="#,###,;[Red]\-#,###,;0"/>
    <numFmt numFmtId="185" formatCode="[$-C09]d\ mmmm\ yyyy;@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006553"/>
      <name val="Calibri"/>
      <family val="2"/>
      <scheme val="minor"/>
    </font>
    <font>
      <sz val="22"/>
      <color rgb="FF587987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6"/>
      <color rgb="FF006553"/>
      <name val="Calibri"/>
      <family val="2"/>
      <scheme val="minor"/>
    </font>
    <font>
      <sz val="12"/>
      <color rgb="FF00655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1"/>
      <color indexed="9"/>
      <name val="Calibri"/>
      <family val="2"/>
    </font>
    <font>
      <sz val="9"/>
      <name val="AGaramond"/>
    </font>
    <font>
      <b/>
      <sz val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G Times"/>
      <family val="1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Palatino"/>
      <family val="1"/>
    </font>
    <font>
      <sz val="1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color indexed="50"/>
      <name val="Arial"/>
      <family val="2"/>
    </font>
    <font>
      <b/>
      <sz val="10"/>
      <color indexed="3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color indexed="8"/>
      <name val="CG Times"/>
      <family val="1"/>
    </font>
    <font>
      <b/>
      <sz val="11"/>
      <color indexed="8"/>
      <name val="Calibri"/>
      <family val="2"/>
    </font>
    <font>
      <b/>
      <sz val="10"/>
      <color indexed="4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25"/>
      <name val="Arial"/>
      <family val="2"/>
    </font>
    <font>
      <b/>
      <sz val="9"/>
      <color indexed="8"/>
      <name val="CG Times"/>
      <family val="1"/>
    </font>
    <font>
      <u/>
      <sz val="10"/>
      <color indexed="24"/>
      <name val="Arial"/>
      <family val="2"/>
    </font>
    <font>
      <sz val="11"/>
      <color indexed="8"/>
      <name val="Arial Mäori"/>
      <family val="2"/>
    </font>
  </fonts>
  <fills count="10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C83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5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1"/>
        <bgColor indexed="26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48"/>
      </patternFill>
    </fill>
    <fill>
      <patternFill patternType="solid">
        <fgColor indexed="35"/>
        <bgColor indexed="26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5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27"/>
      </patternFill>
    </fill>
    <fill>
      <patternFill patternType="solid">
        <fgColor indexed="47"/>
        <bgColor indexed="34"/>
      </patternFill>
    </fill>
    <fill>
      <patternFill patternType="solid">
        <fgColor indexed="22"/>
      </patternFill>
    </fill>
    <fill>
      <patternFill patternType="solid">
        <fgColor indexed="44"/>
        <bgColor indexed="40"/>
      </patternFill>
    </fill>
    <fill>
      <patternFill patternType="solid">
        <fgColor indexed="31"/>
        <bgColor indexed="15"/>
      </patternFill>
    </fill>
    <fill>
      <patternFill patternType="solid">
        <fgColor indexed="29"/>
        <bgColor indexed="45"/>
      </patternFill>
    </fill>
    <fill>
      <patternFill patternType="solid">
        <fgColor indexed="34"/>
        <bgColor indexed="4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0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4"/>
        <bgColor indexed="22"/>
      </patternFill>
    </fill>
    <fill>
      <patternFill patternType="solid">
        <fgColor indexed="53"/>
      </patternFill>
    </fill>
    <fill>
      <patternFill patternType="solid">
        <fgColor indexed="61"/>
        <bgColor indexed="48"/>
      </patternFill>
    </fill>
    <fill>
      <patternFill patternType="solid">
        <fgColor indexed="36"/>
      </patternFill>
    </fill>
    <fill>
      <patternFill patternType="solid">
        <fgColor indexed="49"/>
        <bgColor indexed="57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62"/>
        <bgColor indexed="58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9"/>
        <bgColor indexed="61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56"/>
        <bgColor indexed="58"/>
      </patternFill>
    </fill>
    <fill>
      <patternFill patternType="solid">
        <fgColor indexed="48"/>
        <bgColor indexed="61"/>
      </patternFill>
    </fill>
    <fill>
      <patternFill patternType="solid">
        <fgColor indexed="43"/>
        <bgColor indexed="26"/>
      </patternFill>
    </fill>
    <fill>
      <patternFill patternType="mediumGray">
        <fgColor indexed="22"/>
      </patternFill>
    </fill>
    <fill>
      <patternFill patternType="solid">
        <fgColor indexed="15"/>
        <b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8"/>
        <bgColor indexed="1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1" tint="0.24994659260841701"/>
      </right>
      <top/>
      <bottom style="thin">
        <color theme="0" tint="-0.14996795556505021"/>
      </bottom>
      <diagonal/>
    </border>
    <border>
      <left/>
      <right style="thin">
        <color theme="1" tint="0.34998626667073579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hair">
        <color rgb="FFADC834"/>
      </left>
      <right style="hair">
        <color rgb="FFADC834"/>
      </right>
      <top style="hair">
        <color rgb="FFADC834"/>
      </top>
      <bottom style="hair">
        <color rgb="FFADC834"/>
      </bottom>
      <diagonal/>
    </border>
    <border>
      <left/>
      <right/>
      <top style="dotted">
        <color rgb="FF00B0F0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</borders>
  <cellStyleXfs count="392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7" fontId="1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5" fontId="37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17" borderId="0" applyNumberFormat="0" applyBorder="0" applyAlignment="0" applyProtection="0"/>
    <xf numFmtId="175" fontId="36" fillId="4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175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5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5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5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1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5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21" borderId="0" applyNumberFormat="0" applyBorder="0" applyAlignment="0" applyProtection="0"/>
    <xf numFmtId="0" fontId="36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1" borderId="0" applyNumberFormat="0" applyBorder="0" applyAlignment="0" applyProtection="0"/>
    <xf numFmtId="175" fontId="36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175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5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5" fontId="36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5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5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25" borderId="0" applyNumberFormat="0" applyBorder="0" applyAlignment="0" applyProtection="0"/>
    <xf numFmtId="0" fontId="36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25" borderId="0" applyNumberFormat="0" applyBorder="0" applyAlignment="0" applyProtection="0"/>
    <xf numFmtId="175" fontId="36" fillId="5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175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5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5" fontId="36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5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" fillId="2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5" fontId="36" fillId="52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29" borderId="0" applyNumberFormat="0" applyBorder="0" applyAlignment="0" applyProtection="0"/>
    <xf numFmtId="0" fontId="36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29" borderId="0" applyNumberFormat="0" applyBorder="0" applyAlignment="0" applyProtection="0"/>
    <xf numFmtId="175" fontId="36" fillId="5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175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2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55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175" fontId="3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5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175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175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175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175" fontId="36" fillId="4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175" fontId="36" fillId="5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50" borderId="0" applyNumberFormat="0" applyBorder="0" applyAlignment="0" applyProtection="0"/>
    <xf numFmtId="175" fontId="36" fillId="50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5" fontId="36" fillId="5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5" fontId="36" fillId="5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5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5" fontId="36" fillId="5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6" borderId="0" applyNumberFormat="0" applyBorder="0" applyAlignment="0" applyProtection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175" fontId="36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58" borderId="0" applyNumberFormat="0" applyBorder="0" applyAlignment="0" applyProtection="0"/>
    <xf numFmtId="175" fontId="36" fillId="58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5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5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6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175" fontId="36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5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5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5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5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2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5" fontId="36" fillId="6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1" fillId="26" borderId="0" applyNumberFormat="0" applyBorder="0" applyAlignment="0" applyProtection="0"/>
    <xf numFmtId="0" fontId="36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1" fillId="26" borderId="0" applyNumberFormat="0" applyBorder="0" applyAlignment="0" applyProtection="0"/>
    <xf numFmtId="175" fontId="36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175" fontId="36" fillId="64" borderId="0" applyNumberFormat="0" applyBorder="0" applyAlignment="0" applyProtection="0"/>
    <xf numFmtId="0" fontId="36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175" fontId="36" fillId="64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175" fontId="36" fillId="64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175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1" fillId="26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175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45" borderId="0" applyNumberFormat="0" applyBorder="0" applyAlignment="0" applyProtection="0"/>
    <xf numFmtId="0" fontId="1" fillId="30" borderId="0" applyNumberFormat="0" applyBorder="0" applyAlignment="0" applyProtection="0"/>
    <xf numFmtId="0" fontId="3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30" borderId="0" applyNumberFormat="0" applyBorder="0" applyAlignment="0" applyProtection="0"/>
    <xf numFmtId="175" fontId="36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8" borderId="0" applyNumberFormat="0" applyBorder="0" applyAlignment="0" applyProtection="0"/>
    <xf numFmtId="175" fontId="36" fillId="58" borderId="0" applyNumberFormat="0" applyBorder="0" applyAlignment="0" applyProtection="0"/>
    <xf numFmtId="0" fontId="36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5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5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" fillId="30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75" fontId="36" fillId="6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56" borderId="0" applyNumberFormat="0" applyBorder="0" applyAlignment="0" applyProtection="0"/>
    <xf numFmtId="0" fontId="1" fillId="34" borderId="0" applyNumberFormat="0" applyBorder="0" applyAlignment="0" applyProtection="0"/>
    <xf numFmtId="0" fontId="36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4" borderId="0" applyNumberFormat="0" applyBorder="0" applyAlignment="0" applyProtection="0"/>
    <xf numFmtId="175" fontId="36" fillId="5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5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5" fontId="36" fillId="67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50" borderId="0" applyNumberFormat="0" applyBorder="0" applyAlignment="0" applyProtection="0"/>
    <xf numFmtId="0" fontId="1" fillId="38" borderId="0" applyNumberFormat="0" applyBorder="0" applyAlignment="0" applyProtection="0"/>
    <xf numFmtId="0" fontId="36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" fillId="38" borderId="0" applyNumberFormat="0" applyBorder="0" applyAlignment="0" applyProtection="0"/>
    <xf numFmtId="175" fontId="36" fillId="6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4" borderId="0" applyNumberFormat="0" applyBorder="0" applyAlignment="0" applyProtection="0"/>
    <xf numFmtId="175" fontId="36" fillId="64" borderId="0" applyNumberFormat="0" applyBorder="0" applyAlignment="0" applyProtection="0"/>
    <xf numFmtId="0" fontId="36" fillId="6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175" fontId="36" fillId="64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175" fontId="36" fillId="64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175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" fillId="3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175" fontId="36" fillId="57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5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1" fillId="19" borderId="0" applyNumberFormat="0" applyBorder="0" applyAlignment="0" applyProtection="0"/>
    <xf numFmtId="175" fontId="38" fillId="71" borderId="0" applyNumberFormat="0" applyBorder="0" applyAlignment="0" applyProtection="0"/>
    <xf numFmtId="0" fontId="38" fillId="7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8" fillId="70" borderId="0" applyNumberFormat="0" applyBorder="0" applyAlignment="0" applyProtection="0"/>
    <xf numFmtId="175" fontId="38" fillId="72" borderId="0" applyNumberFormat="0" applyBorder="0" applyAlignment="0" applyProtection="0"/>
    <xf numFmtId="0" fontId="38" fillId="70" borderId="0" applyNumberFormat="0" applyBorder="0" applyAlignment="0" applyProtection="0"/>
    <xf numFmtId="175" fontId="38" fillId="72" borderId="0" applyNumberFormat="0" applyBorder="0" applyAlignment="0" applyProtection="0"/>
    <xf numFmtId="0" fontId="38" fillId="70" borderId="0" applyNumberFormat="0" applyBorder="0" applyAlignment="0" applyProtection="0"/>
    <xf numFmtId="175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1" fillId="19" borderId="0" applyNumberFormat="0" applyBorder="0" applyAlignment="0" applyProtection="0"/>
    <xf numFmtId="0" fontId="38" fillId="70" borderId="0" applyNumberFormat="0" applyBorder="0" applyAlignment="0" applyProtection="0"/>
    <xf numFmtId="175" fontId="38" fillId="73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7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23" borderId="0" applyNumberFormat="0" applyBorder="0" applyAlignment="0" applyProtection="0"/>
    <xf numFmtId="175" fontId="38" fillId="61" borderId="0" applyNumberFormat="0" applyBorder="0" applyAlignment="0" applyProtection="0"/>
    <xf numFmtId="0" fontId="38" fillId="4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5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23" borderId="0" applyNumberFormat="0" applyBorder="0" applyAlignment="0" applyProtection="0"/>
    <xf numFmtId="175" fontId="38" fillId="46" borderId="0" applyNumberFormat="0" applyBorder="0" applyAlignment="0" applyProtection="0"/>
    <xf numFmtId="0" fontId="38" fillId="46" borderId="0" applyNumberFormat="0" applyBorder="0" applyAlignment="0" applyProtection="0"/>
    <xf numFmtId="175" fontId="38" fillId="46" borderId="0" applyNumberFormat="0" applyBorder="0" applyAlignment="0" applyProtection="0"/>
    <xf numFmtId="0" fontId="38" fillId="46" borderId="0" applyNumberFormat="0" applyBorder="0" applyAlignment="0" applyProtection="0"/>
    <xf numFmtId="175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23" borderId="0" applyNumberFormat="0" applyBorder="0" applyAlignment="0" applyProtection="0"/>
    <xf numFmtId="0" fontId="38" fillId="46" borderId="0" applyNumberFormat="0" applyBorder="0" applyAlignment="0" applyProtection="0"/>
    <xf numFmtId="175" fontId="38" fillId="7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8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1" fillId="27" borderId="0" applyNumberFormat="0" applyBorder="0" applyAlignment="0" applyProtection="0"/>
    <xf numFmtId="175" fontId="38" fillId="65" borderId="0" applyNumberFormat="0" applyBorder="0" applyAlignment="0" applyProtection="0"/>
    <xf numFmtId="0" fontId="38" fillId="6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175" fontId="38" fillId="6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8" fillId="63" borderId="0" applyNumberFormat="0" applyBorder="0" applyAlignment="0" applyProtection="0"/>
    <xf numFmtId="175" fontId="38" fillId="64" borderId="0" applyNumberFormat="0" applyBorder="0" applyAlignment="0" applyProtection="0"/>
    <xf numFmtId="0" fontId="38" fillId="63" borderId="0" applyNumberFormat="0" applyBorder="0" applyAlignment="0" applyProtection="0"/>
    <xf numFmtId="175" fontId="38" fillId="64" borderId="0" applyNumberFormat="0" applyBorder="0" applyAlignment="0" applyProtection="0"/>
    <xf numFmtId="0" fontId="38" fillId="63" borderId="0" applyNumberFormat="0" applyBorder="0" applyAlignment="0" applyProtection="0"/>
    <xf numFmtId="175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1" fillId="27" borderId="0" applyNumberFormat="0" applyBorder="0" applyAlignment="0" applyProtection="0"/>
    <xf numFmtId="0" fontId="38" fillId="63" borderId="0" applyNumberFormat="0" applyBorder="0" applyAlignment="0" applyProtection="0"/>
    <xf numFmtId="175" fontId="38" fillId="75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4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1" fillId="31" borderId="0" applyNumberFormat="0" applyBorder="0" applyAlignment="0" applyProtection="0"/>
    <xf numFmtId="175" fontId="38" fillId="60" borderId="0" applyNumberFormat="0" applyBorder="0" applyAlignment="0" applyProtection="0"/>
    <xf numFmtId="0" fontId="38" fillId="7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58" borderId="0" applyNumberFormat="0" applyBorder="0" applyAlignment="0" applyProtection="0"/>
    <xf numFmtId="175" fontId="38" fillId="5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8" fillId="76" borderId="0" applyNumberFormat="0" applyBorder="0" applyAlignment="0" applyProtection="0"/>
    <xf numFmtId="175" fontId="38" fillId="58" borderId="0" applyNumberFormat="0" applyBorder="0" applyAlignment="0" applyProtection="0"/>
    <xf numFmtId="0" fontId="38" fillId="76" borderId="0" applyNumberFormat="0" applyBorder="0" applyAlignment="0" applyProtection="0"/>
    <xf numFmtId="175" fontId="38" fillId="58" borderId="0" applyNumberFormat="0" applyBorder="0" applyAlignment="0" applyProtection="0"/>
    <xf numFmtId="0" fontId="38" fillId="76" borderId="0" applyNumberFormat="0" applyBorder="0" applyAlignment="0" applyProtection="0"/>
    <xf numFmtId="175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1" fillId="31" borderId="0" applyNumberFormat="0" applyBorder="0" applyAlignment="0" applyProtection="0"/>
    <xf numFmtId="0" fontId="38" fillId="76" borderId="0" applyNumberFormat="0" applyBorder="0" applyAlignment="0" applyProtection="0"/>
    <xf numFmtId="175" fontId="38" fillId="6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56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1" fillId="35" borderId="0" applyNumberFormat="0" applyBorder="0" applyAlignment="0" applyProtection="0"/>
    <xf numFmtId="175" fontId="38" fillId="77" borderId="0" applyNumberFormat="0" applyBorder="0" applyAlignment="0" applyProtection="0"/>
    <xf numFmtId="0" fontId="38" fillId="72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75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1" fillId="35" borderId="0" applyNumberFormat="0" applyBorder="0" applyAlignment="0" applyProtection="0"/>
    <xf numFmtId="175" fontId="38" fillId="72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1" fillId="35" borderId="0" applyNumberFormat="0" applyBorder="0" applyAlignment="0" applyProtection="0"/>
    <xf numFmtId="0" fontId="38" fillId="72" borderId="0" applyNumberFormat="0" applyBorder="0" applyAlignment="0" applyProtection="0"/>
    <xf numFmtId="175" fontId="38" fillId="67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4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1" fillId="39" borderId="0" applyNumberFormat="0" applyBorder="0" applyAlignment="0" applyProtection="0"/>
    <xf numFmtId="175" fontId="38" fillId="79" borderId="0" applyNumberFormat="0" applyBorder="0" applyAlignment="0" applyProtection="0"/>
    <xf numFmtId="0" fontId="38" fillId="7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46" borderId="0" applyNumberFormat="0" applyBorder="0" applyAlignment="0" applyProtection="0"/>
    <xf numFmtId="175" fontId="38" fillId="4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8" fillId="78" borderId="0" applyNumberFormat="0" applyBorder="0" applyAlignment="0" applyProtection="0"/>
    <xf numFmtId="175" fontId="38" fillId="46" borderId="0" applyNumberFormat="0" applyBorder="0" applyAlignment="0" applyProtection="0"/>
    <xf numFmtId="0" fontId="38" fillId="78" borderId="0" applyNumberFormat="0" applyBorder="0" applyAlignment="0" applyProtection="0"/>
    <xf numFmtId="175" fontId="38" fillId="46" borderId="0" applyNumberFormat="0" applyBorder="0" applyAlignment="0" applyProtection="0"/>
    <xf numFmtId="0" fontId="38" fillId="78" borderId="0" applyNumberFormat="0" applyBorder="0" applyAlignment="0" applyProtection="0"/>
    <xf numFmtId="175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1" fillId="39" borderId="0" applyNumberFormat="0" applyBorder="0" applyAlignment="0" applyProtection="0"/>
    <xf numFmtId="0" fontId="38" fillId="78" borderId="0" applyNumberFormat="0" applyBorder="0" applyAlignment="0" applyProtection="0"/>
    <xf numFmtId="175" fontId="38" fillId="57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1" fillId="16" borderId="0" applyNumberFormat="0" applyBorder="0" applyAlignment="0" applyProtection="0"/>
    <xf numFmtId="175" fontId="38" fillId="82" borderId="0" applyNumberFormat="0" applyBorder="0" applyAlignment="0" applyProtection="0"/>
    <xf numFmtId="0" fontId="38" fillId="80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8" fillId="80" borderId="0" applyNumberFormat="0" applyBorder="0" applyAlignment="0" applyProtection="0"/>
    <xf numFmtId="175" fontId="38" fillId="72" borderId="0" applyNumberFormat="0" applyBorder="0" applyAlignment="0" applyProtection="0"/>
    <xf numFmtId="0" fontId="38" fillId="80" borderId="0" applyNumberFormat="0" applyBorder="0" applyAlignment="0" applyProtection="0"/>
    <xf numFmtId="175" fontId="38" fillId="72" borderId="0" applyNumberFormat="0" applyBorder="0" applyAlignment="0" applyProtection="0"/>
    <xf numFmtId="0" fontId="38" fillId="80" borderId="0" applyNumberFormat="0" applyBorder="0" applyAlignment="0" applyProtection="0"/>
    <xf numFmtId="175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1" fillId="16" borderId="0" applyNumberFormat="0" applyBorder="0" applyAlignment="0" applyProtection="0"/>
    <xf numFmtId="0" fontId="38" fillId="80" borderId="0" applyNumberFormat="0" applyBorder="0" applyAlignment="0" applyProtection="0"/>
    <xf numFmtId="175" fontId="38" fillId="77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74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1" fillId="20" borderId="0" applyNumberFormat="0" applyBorder="0" applyAlignment="0" applyProtection="0"/>
    <xf numFmtId="175" fontId="38" fillId="84" borderId="0" applyNumberFormat="0" applyBorder="0" applyAlignment="0" applyProtection="0"/>
    <xf numFmtId="0" fontId="38" fillId="83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175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1" fillId="20" borderId="0" applyNumberFormat="0" applyBorder="0" applyAlignment="0" applyProtection="0"/>
    <xf numFmtId="175" fontId="38" fillId="83" borderId="0" applyNumberFormat="0" applyBorder="0" applyAlignment="0" applyProtection="0"/>
    <xf numFmtId="0" fontId="38" fillId="83" borderId="0" applyNumberFormat="0" applyBorder="0" applyAlignment="0" applyProtection="0"/>
    <xf numFmtId="175" fontId="38" fillId="83" borderId="0" applyNumberFormat="0" applyBorder="0" applyAlignment="0" applyProtection="0"/>
    <xf numFmtId="0" fontId="38" fillId="83" borderId="0" applyNumberFormat="0" applyBorder="0" applyAlignment="0" applyProtection="0"/>
    <xf numFmtId="175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1" fillId="20" borderId="0" applyNumberFormat="0" applyBorder="0" applyAlignment="0" applyProtection="0"/>
    <xf numFmtId="0" fontId="38" fillId="83" borderId="0" applyNumberFormat="0" applyBorder="0" applyAlignment="0" applyProtection="0"/>
    <xf numFmtId="175" fontId="38" fillId="85" borderId="0" applyNumberFormat="0" applyBorder="0" applyAlignment="0" applyProtection="0"/>
    <xf numFmtId="0" fontId="38" fillId="83" borderId="0" applyNumberFormat="0" applyBorder="0" applyAlignment="0" applyProtection="0"/>
    <xf numFmtId="0" fontId="38" fillId="83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68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1" fillId="24" borderId="0" applyNumberFormat="0" applyBorder="0" applyAlignment="0" applyProtection="0"/>
    <xf numFmtId="175" fontId="38" fillId="87" borderId="0" applyNumberFormat="0" applyBorder="0" applyAlignment="0" applyProtection="0"/>
    <xf numFmtId="0" fontId="38" fillId="8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75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1" fillId="24" borderId="0" applyNumberFormat="0" applyBorder="0" applyAlignment="0" applyProtection="0"/>
    <xf numFmtId="175" fontId="38" fillId="86" borderId="0" applyNumberFormat="0" applyBorder="0" applyAlignment="0" applyProtection="0"/>
    <xf numFmtId="0" fontId="38" fillId="86" borderId="0" applyNumberFormat="0" applyBorder="0" applyAlignment="0" applyProtection="0"/>
    <xf numFmtId="175" fontId="38" fillId="86" borderId="0" applyNumberFormat="0" applyBorder="0" applyAlignment="0" applyProtection="0"/>
    <xf numFmtId="0" fontId="38" fillId="86" borderId="0" applyNumberFormat="0" applyBorder="0" applyAlignment="0" applyProtection="0"/>
    <xf numFmtId="175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1" fillId="24" borderId="0" applyNumberFormat="0" applyBorder="0" applyAlignment="0" applyProtection="0"/>
    <xf numFmtId="0" fontId="38" fillId="86" borderId="0" applyNumberFormat="0" applyBorder="0" applyAlignment="0" applyProtection="0"/>
    <xf numFmtId="175" fontId="38" fillId="85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8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1" fillId="28" borderId="0" applyNumberFormat="0" applyBorder="0" applyAlignment="0" applyProtection="0"/>
    <xf numFmtId="175" fontId="38" fillId="60" borderId="0" applyNumberFormat="0" applyBorder="0" applyAlignment="0" applyProtection="0"/>
    <xf numFmtId="0" fontId="38" fillId="7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88" borderId="0" applyNumberFormat="0" applyBorder="0" applyAlignment="0" applyProtection="0"/>
    <xf numFmtId="175" fontId="38" fillId="8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8" fillId="76" borderId="0" applyNumberFormat="0" applyBorder="0" applyAlignment="0" applyProtection="0"/>
    <xf numFmtId="175" fontId="38" fillId="88" borderId="0" applyNumberFormat="0" applyBorder="0" applyAlignment="0" applyProtection="0"/>
    <xf numFmtId="0" fontId="38" fillId="76" borderId="0" applyNumberFormat="0" applyBorder="0" applyAlignment="0" applyProtection="0"/>
    <xf numFmtId="175" fontId="38" fillId="88" borderId="0" applyNumberFormat="0" applyBorder="0" applyAlignment="0" applyProtection="0"/>
    <xf numFmtId="0" fontId="38" fillId="76" borderId="0" applyNumberFormat="0" applyBorder="0" applyAlignment="0" applyProtection="0"/>
    <xf numFmtId="175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1" fillId="28" borderId="0" applyNumberFormat="0" applyBorder="0" applyAlignment="0" applyProtection="0"/>
    <xf numFmtId="0" fontId="38" fillId="76" borderId="0" applyNumberFormat="0" applyBorder="0" applyAlignment="0" applyProtection="0"/>
    <xf numFmtId="175" fontId="38" fillId="89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1" fillId="32" borderId="0" applyNumberFormat="0" applyBorder="0" applyAlignment="0" applyProtection="0"/>
    <xf numFmtId="175" fontId="38" fillId="77" borderId="0" applyNumberFormat="0" applyBorder="0" applyAlignment="0" applyProtection="0"/>
    <xf numFmtId="0" fontId="38" fillId="7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175" fontId="38" fillId="72" borderId="0" applyNumberFormat="0" applyBorder="0" applyAlignment="0" applyProtection="0"/>
    <xf numFmtId="0" fontId="31" fillId="32" borderId="0" applyNumberFormat="0" applyBorder="0" applyAlignment="0" applyProtection="0"/>
    <xf numFmtId="0" fontId="38" fillId="7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8" fillId="72" borderId="0" applyNumberFormat="0" applyBorder="0" applyAlignment="0" applyProtection="0"/>
    <xf numFmtId="175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1" fillId="32" borderId="0" applyNumberFormat="0" applyBorder="0" applyAlignment="0" applyProtection="0"/>
    <xf numFmtId="0" fontId="38" fillId="72" borderId="0" applyNumberFormat="0" applyBorder="0" applyAlignment="0" applyProtection="0"/>
    <xf numFmtId="175" fontId="38" fillId="77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1" fillId="36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8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1" fillId="36" borderId="0" applyNumberFormat="0" applyBorder="0" applyAlignment="0" applyProtection="0"/>
    <xf numFmtId="175" fontId="38" fillId="90" borderId="0" applyNumberFormat="0" applyBorder="0" applyAlignment="0" applyProtection="0"/>
    <xf numFmtId="0" fontId="38" fillId="7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8" borderId="0" applyNumberFormat="0" applyBorder="0" applyAlignment="0" applyProtection="0"/>
    <xf numFmtId="175" fontId="38" fillId="7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8" fillId="74" borderId="0" applyNumberFormat="0" applyBorder="0" applyAlignment="0" applyProtection="0"/>
    <xf numFmtId="175" fontId="38" fillId="78" borderId="0" applyNumberFormat="0" applyBorder="0" applyAlignment="0" applyProtection="0"/>
    <xf numFmtId="0" fontId="38" fillId="74" borderId="0" applyNumberFormat="0" applyBorder="0" applyAlignment="0" applyProtection="0"/>
    <xf numFmtId="175" fontId="38" fillId="78" borderId="0" applyNumberFormat="0" applyBorder="0" applyAlignment="0" applyProtection="0"/>
    <xf numFmtId="0" fontId="38" fillId="74" borderId="0" applyNumberFormat="0" applyBorder="0" applyAlignment="0" applyProtection="0"/>
    <xf numFmtId="175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1" fillId="36" borderId="0" applyNumberFormat="0" applyBorder="0" applyAlignment="0" applyProtection="0"/>
    <xf numFmtId="0" fontId="38" fillId="74" borderId="0" applyNumberFormat="0" applyBorder="0" applyAlignment="0" applyProtection="0"/>
    <xf numFmtId="175" fontId="38" fillId="90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175" fontId="39" fillId="0" borderId="0"/>
    <xf numFmtId="175" fontId="40" fillId="0" borderId="0" applyNumberFormat="0" applyFill="0" applyBorder="0" applyAlignment="0" applyProtection="0"/>
    <xf numFmtId="175" fontId="41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5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24" fillId="10" borderId="0" applyNumberFormat="0" applyBorder="0" applyAlignment="0" applyProtection="0"/>
    <xf numFmtId="175" fontId="42" fillId="47" borderId="0" applyNumberFormat="0" applyBorder="0" applyAlignment="0" applyProtection="0"/>
    <xf numFmtId="0" fontId="42" fillId="4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75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24" fillId="10" borderId="0" applyNumberFormat="0" applyBorder="0" applyAlignment="0" applyProtection="0"/>
    <xf numFmtId="175" fontId="42" fillId="45" borderId="0" applyNumberFormat="0" applyBorder="0" applyAlignment="0" applyProtection="0"/>
    <xf numFmtId="0" fontId="42" fillId="45" borderId="0" applyNumberFormat="0" applyBorder="0" applyAlignment="0" applyProtection="0"/>
    <xf numFmtId="175" fontId="42" fillId="45" borderId="0" applyNumberFormat="0" applyBorder="0" applyAlignment="0" applyProtection="0"/>
    <xf numFmtId="0" fontId="42" fillId="45" borderId="0" applyNumberFormat="0" applyBorder="0" applyAlignment="0" applyProtection="0"/>
    <xf numFmtId="175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24" fillId="10" borderId="0" applyNumberFormat="0" applyBorder="0" applyAlignment="0" applyProtection="0"/>
    <xf numFmtId="0" fontId="42" fillId="45" borderId="0" applyNumberFormat="0" applyBorder="0" applyAlignment="0" applyProtection="0"/>
    <xf numFmtId="175" fontId="42" fillId="47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4" fillId="91" borderId="22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27" fillId="13" borderId="13" applyNumberFormat="0" applyAlignment="0" applyProtection="0"/>
    <xf numFmtId="176" fontId="45" fillId="59" borderId="20">
      <alignment horizontal="center" vertical="center"/>
    </xf>
    <xf numFmtId="176" fontId="45" fillId="59" borderId="20">
      <alignment horizontal="center" vertical="center"/>
    </xf>
    <xf numFmtId="176" fontId="45" fillId="59" borderId="20">
      <alignment horizontal="center" vertical="center"/>
    </xf>
    <xf numFmtId="0" fontId="43" fillId="58" borderId="22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43" fillId="58" borderId="22" applyNumberFormat="0" applyAlignment="0" applyProtection="0"/>
    <xf numFmtId="0" fontId="43" fillId="58" borderId="22" applyNumberFormat="0" applyAlignment="0" applyProtection="0"/>
    <xf numFmtId="0" fontId="43" fillId="91" borderId="22" applyNumberFormat="0" applyAlignment="0" applyProtection="0"/>
    <xf numFmtId="176" fontId="45" fillId="59" borderId="20">
      <alignment horizontal="center" vertical="center"/>
    </xf>
    <xf numFmtId="176" fontId="45" fillId="59" borderId="20">
      <alignment horizontal="center" vertical="center"/>
    </xf>
    <xf numFmtId="175" fontId="43" fillId="91" borderId="22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27" fillId="13" borderId="13" applyNumberFormat="0" applyAlignment="0" applyProtection="0"/>
    <xf numFmtId="0" fontId="43" fillId="58" borderId="22" applyNumberFormat="0" applyAlignment="0" applyProtection="0"/>
    <xf numFmtId="175" fontId="43" fillId="91" borderId="22" applyNumberFormat="0" applyAlignment="0" applyProtection="0"/>
    <xf numFmtId="175" fontId="43" fillId="91" borderId="22" applyNumberFormat="0" applyAlignment="0" applyProtection="0"/>
    <xf numFmtId="175" fontId="43" fillId="91" borderId="22" applyNumberFormat="0" applyAlignment="0" applyProtection="0"/>
    <xf numFmtId="0" fontId="43" fillId="58" borderId="22" applyNumberFormat="0" applyAlignment="0" applyProtection="0"/>
    <xf numFmtId="175" fontId="43" fillId="91" borderId="22" applyNumberFormat="0" applyAlignment="0" applyProtection="0"/>
    <xf numFmtId="175" fontId="43" fillId="91" borderId="22" applyNumberFormat="0" applyAlignment="0" applyProtection="0"/>
    <xf numFmtId="175" fontId="43" fillId="91" borderId="22" applyNumberFormat="0" applyAlignment="0" applyProtection="0"/>
    <xf numFmtId="0" fontId="43" fillId="58" borderId="22" applyNumberFormat="0" applyAlignment="0" applyProtection="0"/>
    <xf numFmtId="175" fontId="43" fillId="91" borderId="22" applyNumberFormat="0" applyAlignment="0" applyProtection="0"/>
    <xf numFmtId="175" fontId="43" fillId="91" borderId="22" applyNumberFormat="0" applyAlignment="0" applyProtection="0"/>
    <xf numFmtId="175" fontId="43" fillId="58" borderId="22" applyNumberFormat="0" applyAlignment="0" applyProtection="0"/>
    <xf numFmtId="0" fontId="43" fillId="58" borderId="22" applyNumberFormat="0" applyAlignment="0" applyProtection="0"/>
    <xf numFmtId="175" fontId="43" fillId="58" borderId="22" applyNumberFormat="0" applyAlignment="0" applyProtection="0"/>
    <xf numFmtId="0" fontId="27" fillId="13" borderId="13" applyNumberFormat="0" applyAlignment="0" applyProtection="0"/>
    <xf numFmtId="0" fontId="43" fillId="58" borderId="22" applyNumberFormat="0" applyAlignment="0" applyProtection="0"/>
    <xf numFmtId="176" fontId="45" fillId="59" borderId="20">
      <alignment horizontal="center" vertical="center"/>
    </xf>
    <xf numFmtId="0" fontId="43" fillId="58" borderId="22" applyNumberFormat="0" applyAlignment="0" applyProtection="0"/>
    <xf numFmtId="0" fontId="43" fillId="58" borderId="22" applyNumberFormat="0" applyAlignment="0" applyProtection="0"/>
    <xf numFmtId="177" fontId="34" fillId="0" borderId="0"/>
    <xf numFmtId="178" fontId="34" fillId="0" borderId="0"/>
    <xf numFmtId="179" fontId="34" fillId="0" borderId="0"/>
    <xf numFmtId="180" fontId="34" fillId="0" borderId="0"/>
    <xf numFmtId="181" fontId="34" fillId="0" borderId="0"/>
    <xf numFmtId="182" fontId="34" fillId="0" borderId="0"/>
    <xf numFmtId="20" fontId="34" fillId="0" borderId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8" fillId="14" borderId="16" applyNumberFormat="0" applyAlignment="0" applyProtection="0"/>
    <xf numFmtId="175" fontId="46" fillId="93" borderId="23" applyNumberFormat="0" applyAlignment="0" applyProtection="0"/>
    <xf numFmtId="0" fontId="46" fillId="92" borderId="23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175" fontId="46" fillId="92" borderId="23" applyNumberFormat="0" applyAlignment="0" applyProtection="0"/>
    <xf numFmtId="0" fontId="8" fillId="14" borderId="16" applyNumberFormat="0" applyAlignment="0" applyProtection="0"/>
    <xf numFmtId="0" fontId="46" fillId="92" borderId="23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175" fontId="46" fillId="92" borderId="23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8" fillId="14" borderId="16" applyNumberFormat="0" applyAlignment="0" applyProtection="0"/>
    <xf numFmtId="0" fontId="46" fillId="92" borderId="23" applyNumberFormat="0" applyAlignment="0" applyProtection="0"/>
    <xf numFmtId="175" fontId="46" fillId="92" borderId="23" applyNumberFormat="0" applyAlignment="0" applyProtection="0"/>
    <xf numFmtId="0" fontId="46" fillId="92" borderId="23" applyNumberFormat="0" applyAlignment="0" applyProtection="0"/>
    <xf numFmtId="175" fontId="46" fillId="92" borderId="23" applyNumberFormat="0" applyAlignment="0" applyProtection="0"/>
    <xf numFmtId="0" fontId="46" fillId="92" borderId="23" applyNumberFormat="0" applyAlignment="0" applyProtection="0"/>
    <xf numFmtId="0" fontId="8" fillId="14" borderId="16" applyNumberFormat="0" applyAlignment="0" applyProtection="0"/>
    <xf numFmtId="0" fontId="46" fillId="92" borderId="23" applyNumberFormat="0" applyAlignment="0" applyProtection="0"/>
    <xf numFmtId="175" fontId="46" fillId="93" borderId="23" applyNumberFormat="0" applyAlignment="0" applyProtection="0"/>
    <xf numFmtId="0" fontId="46" fillId="92" borderId="23" applyNumberFormat="0" applyAlignment="0" applyProtection="0"/>
    <xf numFmtId="0" fontId="46" fillId="92" borderId="23" applyNumberFormat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5" fontId="34" fillId="0" borderId="0" applyBorder="0"/>
    <xf numFmtId="175" fontId="34" fillId="0" borderId="0" applyBorder="0"/>
    <xf numFmtId="175" fontId="34" fillId="0" borderId="0" applyBorder="0"/>
    <xf numFmtId="175" fontId="50" fillId="0" borderId="0"/>
    <xf numFmtId="175" fontId="50" fillId="0" borderId="0">
      <alignment horizontal="center"/>
    </xf>
    <xf numFmtId="175" fontId="40" fillId="0" borderId="0">
      <alignment horizontal="center"/>
    </xf>
    <xf numFmtId="175" fontId="40" fillId="0" borderId="0">
      <alignment horizontal="center"/>
    </xf>
    <xf numFmtId="175" fontId="40" fillId="0" borderId="0">
      <alignment horizontal="center"/>
    </xf>
    <xf numFmtId="175" fontId="40" fillId="0" borderId="0">
      <alignment horizontal="center"/>
    </xf>
    <xf numFmtId="175" fontId="34" fillId="0" borderId="0">
      <alignment horizontal="center"/>
    </xf>
    <xf numFmtId="175" fontId="34" fillId="0" borderId="0">
      <alignment wrapText="1"/>
    </xf>
    <xf numFmtId="175" fontId="51" fillId="0" borderId="0"/>
    <xf numFmtId="175" fontId="41" fillId="0" borderId="0"/>
    <xf numFmtId="175" fontId="41" fillId="0" borderId="0"/>
    <xf numFmtId="175" fontId="41" fillId="0" borderId="0"/>
    <xf numFmtId="175" fontId="41" fillId="0" borderId="0"/>
    <xf numFmtId="175" fontId="52" fillId="0" borderId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1" fillId="0" borderId="0" applyFont="0" applyFill="0" applyBorder="0" applyAlignment="0" applyProtection="0"/>
    <xf numFmtId="183" fontId="53" fillId="0" borderId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5" fontId="55" fillId="0" borderId="0"/>
    <xf numFmtId="175" fontId="56" fillId="0" borderId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5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23" fillId="9" borderId="0" applyNumberFormat="0" applyBorder="0" applyAlignment="0" applyProtection="0"/>
    <xf numFmtId="175" fontId="57" fillId="51" borderId="0" applyNumberFormat="0" applyBorder="0" applyAlignment="0" applyProtection="0"/>
    <xf numFmtId="0" fontId="57" fillId="4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175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23" fillId="9" borderId="0" applyNumberFormat="0" applyBorder="0" applyAlignment="0" applyProtection="0"/>
    <xf numFmtId="175" fontId="57" fillId="49" borderId="0" applyNumberFormat="0" applyBorder="0" applyAlignment="0" applyProtection="0"/>
    <xf numFmtId="0" fontId="57" fillId="49" borderId="0" applyNumberFormat="0" applyBorder="0" applyAlignment="0" applyProtection="0"/>
    <xf numFmtId="175" fontId="57" fillId="49" borderId="0" applyNumberFormat="0" applyBorder="0" applyAlignment="0" applyProtection="0"/>
    <xf numFmtId="0" fontId="57" fillId="49" borderId="0" applyNumberFormat="0" applyBorder="0" applyAlignment="0" applyProtection="0"/>
    <xf numFmtId="175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23" fillId="9" borderId="0" applyNumberFormat="0" applyBorder="0" applyAlignment="0" applyProtection="0"/>
    <xf numFmtId="0" fontId="57" fillId="49" borderId="0" applyNumberFormat="0" applyBorder="0" applyAlignment="0" applyProtection="0"/>
    <xf numFmtId="175" fontId="57" fillId="9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9" fillId="0" borderId="25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21" fillId="0" borderId="11" applyNumberFormat="0" applyFill="0" applyAlignment="0" applyProtection="0"/>
    <xf numFmtId="175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9" fillId="0" borderId="26" applyNumberFormat="0" applyFill="0" applyAlignment="0" applyProtection="0"/>
    <xf numFmtId="175" fontId="58" fillId="0" borderId="24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8" fillId="0" borderId="24" applyNumberFormat="0" applyFill="0" applyAlignment="0" applyProtection="0"/>
    <xf numFmtId="0" fontId="21" fillId="0" borderId="11" applyNumberFormat="0" applyFill="0" applyAlignment="0" applyProtection="0"/>
    <xf numFmtId="0" fontId="58" fillId="0" borderId="24" applyNumberFormat="0" applyFill="0" applyAlignment="0" applyProtection="0"/>
    <xf numFmtId="175" fontId="59" fillId="0" borderId="26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22" fillId="0" borderId="12" applyNumberFormat="0" applyFill="0" applyAlignment="0" applyProtection="0"/>
    <xf numFmtId="175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0" borderId="27" applyNumberFormat="0" applyFill="0" applyAlignment="0" applyProtection="0"/>
    <xf numFmtId="175" fontId="61" fillId="0" borderId="2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60" fillId="0" borderId="27" applyNumberFormat="0" applyFill="0" applyAlignment="0" applyProtection="0"/>
    <xf numFmtId="175" fontId="61" fillId="0" borderId="27" applyNumberFormat="0" applyFill="0" applyAlignment="0" applyProtection="0"/>
    <xf numFmtId="0" fontId="60" fillId="0" borderId="27" applyNumberFormat="0" applyFill="0" applyAlignment="0" applyProtection="0"/>
    <xf numFmtId="175" fontId="61" fillId="0" borderId="27" applyNumberFormat="0" applyFill="0" applyAlignment="0" applyProtection="0"/>
    <xf numFmtId="0" fontId="60" fillId="0" borderId="27" applyNumberFormat="0" applyFill="0" applyAlignment="0" applyProtection="0"/>
    <xf numFmtId="175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22" fillId="0" borderId="12" applyNumberFormat="0" applyFill="0" applyAlignment="0" applyProtection="0"/>
    <xf numFmtId="0" fontId="60" fillId="0" borderId="27" applyNumberFormat="0" applyFill="0" applyAlignment="0" applyProtection="0"/>
    <xf numFmtId="175" fontId="61" fillId="0" borderId="29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2" fillId="0" borderId="1" applyNumberFormat="0" applyFill="0" applyAlignment="0" applyProtection="0"/>
    <xf numFmtId="175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32" applyNumberFormat="0" applyFill="0" applyAlignment="0" applyProtection="0"/>
    <xf numFmtId="175" fontId="63" fillId="0" borderId="32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62" fillId="0" borderId="30" applyNumberFormat="0" applyFill="0" applyAlignment="0" applyProtection="0"/>
    <xf numFmtId="175" fontId="63" fillId="0" borderId="32" applyNumberFormat="0" applyFill="0" applyAlignment="0" applyProtection="0"/>
    <xf numFmtId="0" fontId="62" fillId="0" borderId="30" applyNumberFormat="0" applyFill="0" applyAlignment="0" applyProtection="0"/>
    <xf numFmtId="175" fontId="63" fillId="0" borderId="32" applyNumberFormat="0" applyFill="0" applyAlignment="0" applyProtection="0"/>
    <xf numFmtId="0" fontId="62" fillId="0" borderId="30" applyNumberFormat="0" applyFill="0" applyAlignment="0" applyProtection="0"/>
    <xf numFmtId="175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2" fillId="0" borderId="1" applyNumberFormat="0" applyFill="0" applyAlignment="0" applyProtection="0"/>
    <xf numFmtId="0" fontId="62" fillId="0" borderId="30" applyNumberFormat="0" applyFill="0" applyAlignment="0" applyProtection="0"/>
    <xf numFmtId="175" fontId="63" fillId="0" borderId="33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5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7" fontId="65" fillId="95" borderId="0"/>
    <xf numFmtId="178" fontId="65" fillId="95" borderId="0"/>
    <xf numFmtId="179" fontId="65" fillId="95" borderId="0"/>
    <xf numFmtId="175" fontId="34" fillId="95" borderId="0">
      <protection locked="0"/>
    </xf>
    <xf numFmtId="183" fontId="34" fillId="95" borderId="0">
      <protection locked="0"/>
    </xf>
    <xf numFmtId="180" fontId="34" fillId="95" borderId="0">
      <protection locked="0"/>
    </xf>
    <xf numFmtId="181" fontId="34" fillId="95" borderId="0">
      <protection locked="0"/>
    </xf>
    <xf numFmtId="182" fontId="34" fillId="95" borderId="0">
      <protection locked="0"/>
    </xf>
    <xf numFmtId="20" fontId="34" fillId="95" borderId="0">
      <protection locked="0"/>
    </xf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25" fillId="12" borderId="13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64" borderId="22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25" fillId="12" borderId="13" applyNumberFormat="0" applyAlignment="0" applyProtection="0"/>
    <xf numFmtId="175" fontId="45" fillId="96" borderId="20" applyNumberFormat="0">
      <alignment horizontal="center" vertical="center"/>
      <protection locked="0"/>
    </xf>
    <xf numFmtId="175" fontId="45" fillId="96" borderId="20" applyNumberFormat="0">
      <alignment horizontal="center" vertical="center"/>
      <protection locked="0"/>
    </xf>
    <xf numFmtId="175" fontId="45" fillId="96" borderId="20" applyNumberFormat="0">
      <alignment horizontal="center" vertical="center"/>
      <protection locked="0"/>
    </xf>
    <xf numFmtId="0" fontId="66" fillId="42" borderId="22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42" borderId="22" applyNumberFormat="0" applyAlignment="0" applyProtection="0"/>
    <xf numFmtId="0" fontId="66" fillId="64" borderId="22" applyNumberFormat="0" applyAlignment="0" applyProtection="0"/>
    <xf numFmtId="175" fontId="45" fillId="96" borderId="20" applyNumberFormat="0">
      <alignment horizontal="center" vertical="center"/>
      <protection locked="0"/>
    </xf>
    <xf numFmtId="175" fontId="45" fillId="96" borderId="20" applyNumberFormat="0">
      <alignment horizontal="center" vertical="center"/>
      <protection locked="0"/>
    </xf>
    <xf numFmtId="175" fontId="66" fillId="64" borderId="22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25" fillId="12" borderId="13" applyNumberFormat="0" applyAlignment="0" applyProtection="0"/>
    <xf numFmtId="0" fontId="66" fillId="42" borderId="22" applyNumberFormat="0" applyAlignment="0" applyProtection="0"/>
    <xf numFmtId="175" fontId="66" fillId="64" borderId="22" applyNumberFormat="0" applyAlignment="0" applyProtection="0"/>
    <xf numFmtId="175" fontId="66" fillId="64" borderId="22" applyNumberFormat="0" applyAlignment="0" applyProtection="0"/>
    <xf numFmtId="175" fontId="66" fillId="64" borderId="22" applyNumberFormat="0" applyAlignment="0" applyProtection="0"/>
    <xf numFmtId="0" fontId="66" fillId="42" borderId="22" applyNumberFormat="0" applyAlignment="0" applyProtection="0"/>
    <xf numFmtId="175" fontId="66" fillId="64" borderId="22" applyNumberFormat="0" applyAlignment="0" applyProtection="0"/>
    <xf numFmtId="175" fontId="66" fillId="64" borderId="22" applyNumberFormat="0" applyAlignment="0" applyProtection="0"/>
    <xf numFmtId="175" fontId="66" fillId="64" borderId="22" applyNumberFormat="0" applyAlignment="0" applyProtection="0"/>
    <xf numFmtId="0" fontId="66" fillId="42" borderId="22" applyNumberFormat="0" applyAlignment="0" applyProtection="0"/>
    <xf numFmtId="175" fontId="66" fillId="64" borderId="22" applyNumberFormat="0" applyAlignment="0" applyProtection="0"/>
    <xf numFmtId="175" fontId="66" fillId="64" borderId="22" applyNumberFormat="0" applyAlignment="0" applyProtection="0"/>
    <xf numFmtId="175" fontId="66" fillId="42" borderId="22" applyNumberFormat="0" applyAlignment="0" applyProtection="0"/>
    <xf numFmtId="0" fontId="66" fillId="42" borderId="22" applyNumberFormat="0" applyAlignment="0" applyProtection="0"/>
    <xf numFmtId="175" fontId="66" fillId="42" borderId="22" applyNumberFormat="0" applyAlignment="0" applyProtection="0"/>
    <xf numFmtId="0" fontId="25" fillId="12" borderId="13" applyNumberFormat="0" applyAlignment="0" applyProtection="0"/>
    <xf numFmtId="0" fontId="66" fillId="42" borderId="22" applyNumberFormat="0" applyAlignment="0" applyProtection="0"/>
    <xf numFmtId="175" fontId="45" fillId="96" borderId="20" applyNumberFormat="0">
      <alignment horizontal="center" vertical="center"/>
      <protection locked="0"/>
    </xf>
    <xf numFmtId="0" fontId="66" fillId="42" borderId="22" applyNumberFormat="0" applyAlignment="0" applyProtection="0"/>
    <xf numFmtId="0" fontId="66" fillId="42" borderId="22" applyNumberFormat="0" applyAlignment="0" applyProtection="0"/>
    <xf numFmtId="175" fontId="34" fillId="95" borderId="0">
      <protection locked="0"/>
    </xf>
    <xf numFmtId="175" fontId="34" fillId="95" borderId="0">
      <protection locked="0"/>
    </xf>
    <xf numFmtId="175" fontId="50" fillId="95" borderId="0">
      <protection locked="0"/>
    </xf>
    <xf numFmtId="175" fontId="34" fillId="95" borderId="0">
      <alignment horizontal="center"/>
      <protection locked="0"/>
    </xf>
    <xf numFmtId="175" fontId="34" fillId="95" borderId="0">
      <protection locked="0"/>
    </xf>
    <xf numFmtId="175" fontId="34" fillId="95" borderId="0"/>
    <xf numFmtId="175" fontId="34" fillId="95" borderId="0">
      <alignment wrapText="1"/>
      <protection locked="0"/>
    </xf>
    <xf numFmtId="175" fontId="51" fillId="95" borderId="0">
      <protection locked="0"/>
    </xf>
    <xf numFmtId="175" fontId="41" fillId="95" borderId="0">
      <protection locked="0"/>
    </xf>
    <xf numFmtId="175" fontId="41" fillId="95" borderId="0">
      <protection locked="0"/>
    </xf>
    <xf numFmtId="175" fontId="41" fillId="95" borderId="0">
      <protection locked="0"/>
    </xf>
    <xf numFmtId="175" fontId="41" fillId="95" borderId="0">
      <protection locked="0"/>
    </xf>
    <xf numFmtId="175" fontId="52" fillId="95" borderId="0">
      <protection locked="0"/>
    </xf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28" fillId="0" borderId="15" applyNumberFormat="0" applyFill="0" applyAlignment="0" applyProtection="0"/>
    <xf numFmtId="175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175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67" fillId="0" borderId="34" applyNumberFormat="0" applyFill="0" applyAlignment="0" applyProtection="0"/>
    <xf numFmtId="175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7" fillId="0" borderId="34" applyNumberFormat="0" applyFill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3" fillId="11" borderId="0" applyNumberFormat="0" applyBorder="0" applyAlignment="0" applyProtection="0"/>
    <xf numFmtId="175" fontId="69" fillId="97" borderId="0" applyNumberFormat="0" applyBorder="0" applyAlignment="0" applyProtection="0"/>
    <xf numFmtId="0" fontId="69" fillId="6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75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3" fillId="11" borderId="0" applyNumberFormat="0" applyBorder="0" applyAlignment="0" applyProtection="0"/>
    <xf numFmtId="175" fontId="69" fillId="64" borderId="0" applyNumberFormat="0" applyBorder="0" applyAlignment="0" applyProtection="0"/>
    <xf numFmtId="0" fontId="69" fillId="64" borderId="0" applyNumberFormat="0" applyBorder="0" applyAlignment="0" applyProtection="0"/>
    <xf numFmtId="175" fontId="69" fillId="64" borderId="0" applyNumberFormat="0" applyBorder="0" applyAlignment="0" applyProtection="0"/>
    <xf numFmtId="0" fontId="69" fillId="64" borderId="0" applyNumberFormat="0" applyBorder="0" applyAlignment="0" applyProtection="0"/>
    <xf numFmtId="175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33" fillId="11" borderId="0" applyNumberFormat="0" applyBorder="0" applyAlignment="0" applyProtection="0"/>
    <xf numFmtId="0" fontId="69" fillId="64" borderId="0" applyNumberFormat="0" applyBorder="0" applyAlignment="0" applyProtection="0"/>
    <xf numFmtId="175" fontId="69" fillId="97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177" fontId="4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34" fillId="0" borderId="0"/>
    <xf numFmtId="175" fontId="34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71" fillId="0" borderId="0">
      <alignment vertical="center"/>
    </xf>
    <xf numFmtId="175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72" fillId="0" borderId="0"/>
    <xf numFmtId="0" fontId="71" fillId="0" borderId="0">
      <alignment vertical="center"/>
    </xf>
    <xf numFmtId="175" fontId="73" fillId="0" borderId="0"/>
    <xf numFmtId="0" fontId="34" fillId="0" borderId="0"/>
    <xf numFmtId="175" fontId="73" fillId="0" borderId="0"/>
    <xf numFmtId="0" fontId="34" fillId="0" borderId="0"/>
    <xf numFmtId="0" fontId="34" fillId="0" borderId="0"/>
    <xf numFmtId="0" fontId="34" fillId="0" borderId="0"/>
    <xf numFmtId="175" fontId="73" fillId="0" borderId="0"/>
    <xf numFmtId="0" fontId="34" fillId="0" borderId="0"/>
    <xf numFmtId="175" fontId="3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175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175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75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1" fillId="0" borderId="0"/>
    <xf numFmtId="175" fontId="1" fillId="0" borderId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71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175" fontId="53" fillId="96" borderId="21" applyNumberFormat="0" applyAlignment="0" applyProtection="0"/>
    <xf numFmtId="175" fontId="53" fillId="96" borderId="21" applyNumberFormat="0" applyAlignment="0" applyProtection="0"/>
    <xf numFmtId="175" fontId="53" fillId="96" borderId="21" applyNumberForma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175" fontId="53" fillId="97" borderId="21" applyNumberFormat="0" applyAlignment="0" applyProtection="0"/>
    <xf numFmtId="175" fontId="53" fillId="97" borderId="21" applyNumberForma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175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175" fontId="53" fillId="97" borderId="21" applyNumberForma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4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50" borderId="21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0" fontId="36" fillId="15" borderId="17" applyNumberFormat="0" applyFont="0" applyAlignment="0" applyProtection="0"/>
    <xf numFmtId="184" fontId="74" fillId="0" borderId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91" borderId="36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26" fillId="13" borderId="14" applyNumberFormat="0" applyAlignment="0" applyProtection="0"/>
    <xf numFmtId="175" fontId="75" fillId="66" borderId="36" applyNumberFormat="0" applyAlignment="0" applyProtection="0"/>
    <xf numFmtId="175" fontId="75" fillId="66" borderId="36" applyNumberFormat="0" applyAlignment="0" applyProtection="0"/>
    <xf numFmtId="175" fontId="75" fillId="66" borderId="36" applyNumberFormat="0" applyAlignment="0" applyProtection="0"/>
    <xf numFmtId="0" fontId="75" fillId="58" borderId="36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0" fontId="75" fillId="91" borderId="36" applyNumberFormat="0" applyAlignment="0" applyProtection="0"/>
    <xf numFmtId="175" fontId="75" fillId="44" borderId="36" applyNumberFormat="0" applyAlignment="0" applyProtection="0"/>
    <xf numFmtId="175" fontId="75" fillId="44" borderId="36" applyNumberFormat="0" applyAlignment="0" applyProtection="0"/>
    <xf numFmtId="175" fontId="75" fillId="91" borderId="36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26" fillId="13" borderId="14" applyNumberFormat="0" applyAlignment="0" applyProtection="0"/>
    <xf numFmtId="0" fontId="75" fillId="58" borderId="36" applyNumberFormat="0" applyAlignment="0" applyProtection="0"/>
    <xf numFmtId="175" fontId="75" fillId="91" borderId="36" applyNumberFormat="0" applyAlignment="0" applyProtection="0"/>
    <xf numFmtId="175" fontId="75" fillId="91" borderId="36" applyNumberFormat="0" applyAlignment="0" applyProtection="0"/>
    <xf numFmtId="175" fontId="75" fillId="91" borderId="36" applyNumberFormat="0" applyAlignment="0" applyProtection="0"/>
    <xf numFmtId="0" fontId="75" fillId="58" borderId="36" applyNumberFormat="0" applyAlignment="0" applyProtection="0"/>
    <xf numFmtId="175" fontId="75" fillId="91" borderId="36" applyNumberFormat="0" applyAlignment="0" applyProtection="0"/>
    <xf numFmtId="175" fontId="75" fillId="91" borderId="36" applyNumberFormat="0" applyAlignment="0" applyProtection="0"/>
    <xf numFmtId="175" fontId="75" fillId="91" borderId="36" applyNumberFormat="0" applyAlignment="0" applyProtection="0"/>
    <xf numFmtId="0" fontId="75" fillId="58" borderId="36" applyNumberFormat="0" applyAlignment="0" applyProtection="0"/>
    <xf numFmtId="175" fontId="75" fillId="91" borderId="36" applyNumberFormat="0" applyAlignment="0" applyProtection="0"/>
    <xf numFmtId="175" fontId="75" fillId="91" borderId="36" applyNumberFormat="0" applyAlignment="0" applyProtection="0"/>
    <xf numFmtId="175" fontId="75" fillId="58" borderId="36" applyNumberFormat="0" applyAlignment="0" applyProtection="0"/>
    <xf numFmtId="0" fontId="75" fillId="58" borderId="36" applyNumberFormat="0" applyAlignment="0" applyProtection="0"/>
    <xf numFmtId="175" fontId="75" fillId="58" borderId="36" applyNumberFormat="0" applyAlignment="0" applyProtection="0"/>
    <xf numFmtId="0" fontId="26" fillId="13" borderId="14" applyNumberFormat="0" applyAlignment="0" applyProtection="0"/>
    <xf numFmtId="0" fontId="75" fillId="58" borderId="36" applyNumberFormat="0" applyAlignment="0" applyProtection="0"/>
    <xf numFmtId="175" fontId="75" fillId="44" borderId="36" applyNumberFormat="0" applyAlignment="0" applyProtection="0"/>
    <xf numFmtId="0" fontId="75" fillId="58" borderId="36" applyNumberFormat="0" applyAlignment="0" applyProtection="0"/>
    <xf numFmtId="0" fontId="75" fillId="58" borderId="36" applyNumberFormat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3" fillId="0" borderId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175" fontId="53" fillId="0" borderId="0" applyNumberFormat="0" applyFill="0" applyBorder="0" applyAlignment="0" applyProtection="0"/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175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53" fillId="0" borderId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53" fillId="0" borderId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175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175" fontId="76" fillId="0" borderId="37">
      <alignment horizontal="center"/>
    </xf>
    <xf numFmtId="175" fontId="76" fillId="0" borderId="37">
      <alignment horizontal="center"/>
    </xf>
    <xf numFmtId="0" fontId="76" fillId="0" borderId="19">
      <alignment horizontal="center"/>
    </xf>
    <xf numFmtId="175" fontId="76" fillId="0" borderId="37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175" fontId="76" fillId="0" borderId="37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0" fontId="76" fillId="0" borderId="19">
      <alignment horizontal="center"/>
    </xf>
    <xf numFmtId="175" fontId="76" fillId="0" borderId="19">
      <alignment horizontal="center"/>
    </xf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53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75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175" fontId="53" fillId="99" borderId="0" applyNumberForma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0" fontId="73" fillId="98" borderId="0" applyNumberFormat="0" applyFont="0" applyBorder="0" applyAlignment="0" applyProtection="0"/>
    <xf numFmtId="175" fontId="73" fillId="98" borderId="0" applyNumberFormat="0" applyFont="0" applyBorder="0" applyAlignment="0" applyProtection="0"/>
    <xf numFmtId="177" fontId="34" fillId="0" borderId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7" fillId="44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78" fillId="100" borderId="0" applyNumberFormat="0" applyBorder="0">
      <alignment horizontal="left"/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53" fillId="97" borderId="0" applyNumberForma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53" fillId="97" borderId="0" applyNumberForma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175" fontId="34" fillId="101" borderId="0" applyNumberFormat="0" applyFont="0" applyBorder="0" applyAlignment="0">
      <protection locked="0"/>
    </xf>
    <xf numFmtId="0" fontId="35" fillId="0" borderId="0">
      <alignment vertical="top"/>
    </xf>
    <xf numFmtId="175" fontId="34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5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6" fontId="81" fillId="54" borderId="20" applyProtection="0">
      <alignment horizontal="center" vertical="center"/>
    </xf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9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3" fillId="0" borderId="18" applyNumberFormat="0" applyFill="0" applyAlignment="0" applyProtection="0"/>
    <xf numFmtId="175" fontId="82" fillId="0" borderId="38" applyNumberFormat="0" applyFill="0" applyAlignment="0" applyProtection="0"/>
    <xf numFmtId="175" fontId="82" fillId="0" borderId="38" applyNumberFormat="0" applyFill="0" applyAlignment="0" applyProtection="0"/>
    <xf numFmtId="175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40" applyNumberFormat="0" applyFill="0" applyAlignment="0" applyProtection="0"/>
    <xf numFmtId="175" fontId="82" fillId="0" borderId="40" applyNumberFormat="0" applyFill="0" applyAlignment="0" applyProtection="0"/>
    <xf numFmtId="175" fontId="82" fillId="0" borderId="40" applyNumberFormat="0" applyFill="0" applyAlignment="0" applyProtection="0"/>
    <xf numFmtId="175" fontId="82" fillId="0" borderId="3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0" fontId="82" fillId="0" borderId="38" applyNumberFormat="0" applyFill="0" applyAlignment="0" applyProtection="0"/>
    <xf numFmtId="175" fontId="82" fillId="0" borderId="38" applyNumberFormat="0" applyFill="0" applyAlignment="0" applyProtection="0"/>
    <xf numFmtId="0" fontId="3" fillId="0" borderId="18" applyNumberFormat="0" applyFill="0" applyAlignment="0" applyProtection="0"/>
    <xf numFmtId="0" fontId="82" fillId="0" borderId="38" applyNumberFormat="0" applyFill="0" applyAlignment="0" applyProtection="0"/>
    <xf numFmtId="175" fontId="82" fillId="0" borderId="40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82" fillId="0" borderId="3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5" fontId="83" fillId="54" borderId="41">
      <alignment horizontal="center" wrapText="1"/>
    </xf>
    <xf numFmtId="175" fontId="83" fillId="54" borderId="41">
      <alignment horizontal="center" wrapText="1"/>
    </xf>
    <xf numFmtId="175" fontId="83" fillId="54" borderId="41">
      <alignment horizontal="center" wrapText="1"/>
    </xf>
    <xf numFmtId="175" fontId="83" fillId="54" borderId="41">
      <alignment horizontal="center" wrapText="1"/>
    </xf>
    <xf numFmtId="175" fontId="83" fillId="54" borderId="41">
      <alignment horizontal="center" wrapText="1"/>
    </xf>
    <xf numFmtId="175" fontId="83" fillId="54" borderId="41">
      <alignment horizontal="center" wrapText="1"/>
    </xf>
    <xf numFmtId="175" fontId="83" fillId="54" borderId="41">
      <alignment horizontal="center" vertical="top" textRotation="90" wrapText="1"/>
    </xf>
    <xf numFmtId="175" fontId="83" fillId="54" borderId="41">
      <alignment horizontal="center" vertical="top" textRotation="90" wrapText="1"/>
    </xf>
    <xf numFmtId="175" fontId="83" fillId="54" borderId="41">
      <alignment horizontal="center" vertical="top" textRotation="90" wrapText="1"/>
    </xf>
    <xf numFmtId="175" fontId="84" fillId="0" borderId="0">
      <alignment horizontal="center"/>
    </xf>
    <xf numFmtId="175" fontId="85" fillId="55" borderId="0"/>
    <xf numFmtId="175" fontId="86" fillId="102" borderId="0"/>
    <xf numFmtId="175" fontId="85" fillId="55" borderId="0"/>
    <xf numFmtId="175" fontId="85" fillId="40" borderId="0"/>
    <xf numFmtId="175" fontId="87" fillId="55" borderId="20">
      <alignment horizontal="center" vertical="center"/>
    </xf>
    <xf numFmtId="175" fontId="87" fillId="55" borderId="20">
      <alignment horizontal="center" vertical="center"/>
    </xf>
    <xf numFmtId="175" fontId="87" fillId="55" borderId="20">
      <alignment horizontal="center" vertical="center"/>
    </xf>
    <xf numFmtId="0" fontId="36" fillId="0" borderId="0"/>
    <xf numFmtId="0" fontId="88" fillId="0" borderId="0" applyNumberFormat="0" applyFill="0" applyBorder="0" applyAlignment="0" applyProtection="0">
      <alignment vertical="top"/>
      <protection locked="0"/>
    </xf>
    <xf numFmtId="185" fontId="34" fillId="0" borderId="0"/>
    <xf numFmtId="165" fontId="1" fillId="0" borderId="0" applyFont="0" applyFill="0" applyBorder="0" applyAlignment="0" applyProtection="0"/>
    <xf numFmtId="0" fontId="34" fillId="0" borderId="0"/>
    <xf numFmtId="0" fontId="89" fillId="0" borderId="0"/>
    <xf numFmtId="185" fontId="3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2" borderId="0" xfId="0" applyFill="1"/>
    <xf numFmtId="168" fontId="0" fillId="0" borderId="0" xfId="1" applyNumberFormat="1" applyFont="1"/>
    <xf numFmtId="169" fontId="0" fillId="0" borderId="0" xfId="1" applyNumberFormat="1" applyFont="1"/>
    <xf numFmtId="170" fontId="0" fillId="0" borderId="0" xfId="1" applyNumberFormat="1" applyFont="1"/>
    <xf numFmtId="0" fontId="3" fillId="2" borderId="0" xfId="0" applyFont="1" applyFill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2" xfId="0" applyBorder="1"/>
    <xf numFmtId="0" fontId="6" fillId="3" borderId="0" xfId="3" applyFont="1" applyFill="1" applyBorder="1" applyAlignment="1">
      <alignment horizontal="left" vertical="center" wrapText="1"/>
    </xf>
    <xf numFmtId="0" fontId="6" fillId="3" borderId="0" xfId="3" applyFont="1" applyFill="1" applyBorder="1" applyAlignment="1">
      <alignment horizontal="right" vertical="center" wrapText="1"/>
    </xf>
    <xf numFmtId="0" fontId="0" fillId="0" borderId="0" xfId="0" applyFill="1"/>
    <xf numFmtId="165" fontId="0" fillId="0" borderId="0" xfId="0" applyNumberFormat="1"/>
    <xf numFmtId="0" fontId="0" fillId="0" borderId="0" xfId="0" applyBorder="1"/>
    <xf numFmtId="0" fontId="9" fillId="4" borderId="0" xfId="0" applyFont="1" applyFill="1"/>
    <xf numFmtId="0" fontId="0" fillId="0" borderId="5" xfId="0" applyBorder="1"/>
    <xf numFmtId="170" fontId="0" fillId="0" borderId="5" xfId="1" applyNumberFormat="1" applyFont="1" applyBorder="1"/>
    <xf numFmtId="3" fontId="0" fillId="0" borderId="5" xfId="1" applyNumberFormat="1" applyFont="1" applyBorder="1"/>
    <xf numFmtId="3" fontId="0" fillId="0" borderId="7" xfId="1" applyNumberFormat="1" applyFont="1" applyBorder="1"/>
    <xf numFmtId="3" fontId="0" fillId="0" borderId="2" xfId="1" applyNumberFormat="1" applyFont="1" applyBorder="1"/>
    <xf numFmtId="170" fontId="3" fillId="0" borderId="0" xfId="1" applyNumberFormat="1" applyFont="1"/>
    <xf numFmtId="168" fontId="0" fillId="0" borderId="0" xfId="1" applyNumberFormat="1" applyFont="1" applyBorder="1"/>
    <xf numFmtId="0" fontId="0" fillId="0" borderId="0" xfId="0" applyAlignment="1">
      <alignment wrapText="1"/>
    </xf>
    <xf numFmtId="0" fontId="7" fillId="2" borderId="0" xfId="0" applyFont="1" applyFill="1" applyAlignment="1">
      <alignment horizontal="center"/>
    </xf>
    <xf numFmtId="167" fontId="0" fillId="2" borderId="0" xfId="0" applyNumberFormat="1" applyFill="1"/>
    <xf numFmtId="0" fontId="0" fillId="0" borderId="2" xfId="0" applyFont="1" applyFill="1" applyBorder="1"/>
    <xf numFmtId="0" fontId="0" fillId="0" borderId="0" xfId="0" applyFont="1"/>
    <xf numFmtId="170" fontId="0" fillId="0" borderId="2" xfId="1" applyNumberFormat="1" applyFont="1" applyBorder="1"/>
    <xf numFmtId="169" fontId="0" fillId="0" borderId="0" xfId="0" applyNumberFormat="1"/>
    <xf numFmtId="0" fontId="3" fillId="0" borderId="2" xfId="0" applyFont="1" applyBorder="1"/>
    <xf numFmtId="0" fontId="11" fillId="0" borderId="2" xfId="0" applyFont="1" applyBorder="1"/>
    <xf numFmtId="170" fontId="11" fillId="0" borderId="2" xfId="1" applyNumberFormat="1" applyFont="1" applyBorder="1"/>
    <xf numFmtId="170" fontId="0" fillId="0" borderId="0" xfId="1" applyNumberFormat="1" applyFont="1" applyFill="1"/>
    <xf numFmtId="170" fontId="3" fillId="0" borderId="0" xfId="1" applyNumberFormat="1" applyFont="1" applyFill="1"/>
    <xf numFmtId="0" fontId="10" fillId="0" borderId="0" xfId="0" applyFont="1" applyAlignment="1">
      <alignment horizontal="right"/>
    </xf>
    <xf numFmtId="170" fontId="10" fillId="0" borderId="0" xfId="1" applyNumberFormat="1" applyFont="1" applyAlignment="1">
      <alignment horizontal="right"/>
    </xf>
    <xf numFmtId="0" fontId="0" fillId="2" borderId="2" xfId="0" applyFont="1" applyFill="1" applyBorder="1"/>
    <xf numFmtId="0" fontId="0" fillId="2" borderId="0" xfId="0" applyFont="1" applyFill="1"/>
    <xf numFmtId="3" fontId="0" fillId="0" borderId="0" xfId="0" applyNumberFormat="1" applyFill="1"/>
    <xf numFmtId="166" fontId="0" fillId="0" borderId="5" xfId="2" applyNumberFormat="1" applyFont="1" applyBorder="1"/>
    <xf numFmtId="0" fontId="8" fillId="3" borderId="0" xfId="3" applyFont="1" applyFill="1" applyBorder="1" applyAlignment="1">
      <alignment horizontal="left" vertical="top" wrapText="1"/>
    </xf>
    <xf numFmtId="0" fontId="8" fillId="3" borderId="0" xfId="3" applyFont="1" applyFill="1" applyBorder="1" applyAlignment="1">
      <alignment horizontal="right" vertical="top" wrapText="1"/>
    </xf>
    <xf numFmtId="170" fontId="0" fillId="2" borderId="2" xfId="1" applyNumberFormat="1" applyFont="1" applyFill="1" applyBorder="1" applyAlignment="1">
      <alignment wrapText="1"/>
    </xf>
    <xf numFmtId="165" fontId="0" fillId="2" borderId="0" xfId="0" applyNumberFormat="1" applyFill="1"/>
    <xf numFmtId="9" fontId="0" fillId="2" borderId="0" xfId="2" applyFont="1" applyFill="1"/>
    <xf numFmtId="0" fontId="0" fillId="2" borderId="2" xfId="0" applyFill="1" applyBorder="1"/>
    <xf numFmtId="0" fontId="13" fillId="0" borderId="2" xfId="7" applyBorder="1"/>
    <xf numFmtId="0" fontId="3" fillId="2" borderId="2" xfId="0" applyFont="1" applyFill="1" applyBorder="1"/>
    <xf numFmtId="0" fontId="17" fillId="4" borderId="0" xfId="0" applyFont="1" applyFill="1"/>
    <xf numFmtId="1" fontId="3" fillId="0" borderId="0" xfId="0" applyNumberFormat="1" applyFont="1" applyBorder="1"/>
    <xf numFmtId="0" fontId="0" fillId="0" borderId="0" xfId="0" applyAlignment="1">
      <alignment horizontal="right"/>
    </xf>
    <xf numFmtId="170" fontId="0" fillId="2" borderId="2" xfId="1" applyNumberFormat="1" applyFont="1" applyFill="1" applyBorder="1" applyAlignment="1"/>
    <xf numFmtId="0" fontId="0" fillId="0" borderId="0" xfId="0" applyBorder="1" applyAlignment="1">
      <alignment vertical="top"/>
    </xf>
    <xf numFmtId="0" fontId="6" fillId="3" borderId="0" xfId="3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170" fontId="8" fillId="3" borderId="0" xfId="1" applyNumberFormat="1" applyFont="1" applyFill="1" applyBorder="1" applyAlignment="1">
      <alignment horizontal="right" vertical="top" wrapText="1"/>
    </xf>
    <xf numFmtId="0" fontId="8" fillId="3" borderId="0" xfId="0" applyFont="1" applyFill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170" fontId="3" fillId="5" borderId="3" xfId="1" applyNumberFormat="1" applyFont="1" applyFill="1" applyBorder="1" applyAlignment="1">
      <alignment horizontal="right" vertical="top" wrapText="1"/>
    </xf>
    <xf numFmtId="0" fontId="3" fillId="5" borderId="4" xfId="0" applyFont="1" applyFill="1" applyBorder="1" applyAlignment="1">
      <alignment horizontal="right" vertical="top" wrapText="1"/>
    </xf>
    <xf numFmtId="0" fontId="0" fillId="0" borderId="8" xfId="0" applyBorder="1"/>
    <xf numFmtId="0" fontId="15" fillId="2" borderId="0" xfId="0" quotePrefix="1" applyFont="1" applyFill="1" applyBorder="1" applyAlignment="1">
      <alignment vertical="top"/>
    </xf>
    <xf numFmtId="0" fontId="0" fillId="2" borderId="0" xfId="0" applyFont="1" applyFill="1" applyBorder="1"/>
    <xf numFmtId="170" fontId="0" fillId="2" borderId="5" xfId="1" applyNumberFormat="1" applyFont="1" applyFill="1" applyBorder="1" applyAlignment="1">
      <alignment horizontal="right"/>
    </xf>
    <xf numFmtId="171" fontId="0" fillId="6" borderId="9" xfId="1" applyNumberFormat="1" applyFont="1" applyFill="1" applyBorder="1" applyAlignment="1">
      <alignment horizontal="right"/>
    </xf>
    <xf numFmtId="9" fontId="0" fillId="6" borderId="9" xfId="2" applyFont="1" applyFill="1" applyBorder="1" applyAlignment="1">
      <alignment horizontal="right"/>
    </xf>
    <xf numFmtId="0" fontId="0" fillId="0" borderId="0" xfId="0" quotePrefix="1" applyAlignment="1">
      <alignment horizontal="left" vertical="center" indent="2"/>
    </xf>
    <xf numFmtId="9" fontId="18" fillId="0" borderId="2" xfId="2" applyNumberFormat="1" applyFont="1" applyBorder="1"/>
    <xf numFmtId="170" fontId="18" fillId="0" borderId="2" xfId="1" applyNumberFormat="1" applyFont="1" applyBorder="1"/>
    <xf numFmtId="171" fontId="18" fillId="0" borderId="2" xfId="1" applyNumberFormat="1" applyFont="1" applyFill="1" applyBorder="1" applyAlignment="1">
      <alignment horizontal="right"/>
    </xf>
    <xf numFmtId="166" fontId="18" fillId="0" borderId="2" xfId="2" applyNumberFormat="1" applyFont="1" applyFill="1" applyBorder="1" applyAlignment="1">
      <alignment horizontal="right"/>
    </xf>
    <xf numFmtId="3" fontId="18" fillId="0" borderId="5" xfId="1" applyNumberFormat="1" applyFont="1" applyBorder="1"/>
    <xf numFmtId="3" fontId="18" fillId="0" borderId="6" xfId="1" applyNumberFormat="1" applyFont="1" applyBorder="1"/>
    <xf numFmtId="0" fontId="18" fillId="0" borderId="2" xfId="0" applyFont="1" applyBorder="1"/>
    <xf numFmtId="0" fontId="17" fillId="4" borderId="0" xfId="0" applyFont="1" applyFill="1" applyBorder="1"/>
    <xf numFmtId="0" fontId="13" fillId="0" borderId="2" xfId="7" applyBorder="1" applyAlignment="1">
      <alignment vertical="top"/>
    </xf>
    <xf numFmtId="0" fontId="16" fillId="7" borderId="0" xfId="0" applyFont="1" applyFill="1"/>
    <xf numFmtId="0" fontId="5" fillId="7" borderId="0" xfId="0" applyFont="1" applyFill="1"/>
    <xf numFmtId="0" fontId="0" fillId="7" borderId="0" xfId="0" applyFill="1"/>
    <xf numFmtId="0" fontId="9" fillId="0" borderId="0" xfId="0" applyFont="1" applyFill="1"/>
    <xf numFmtId="0" fontId="0" fillId="0" borderId="0" xfId="0" applyFill="1" applyAlignment="1">
      <alignment horizontal="right"/>
    </xf>
    <xf numFmtId="17" fontId="4" fillId="2" borderId="0" xfId="0" applyNumberFormat="1" applyFont="1" applyFill="1" applyAlignment="1">
      <alignment horizontal="center"/>
    </xf>
    <xf numFmtId="168" fontId="3" fillId="5" borderId="0" xfId="1" applyNumberFormat="1" applyFont="1" applyFill="1" applyBorder="1" applyAlignment="1">
      <alignment horizontal="right" vertical="top" wrapText="1"/>
    </xf>
    <xf numFmtId="0" fontId="3" fillId="5" borderId="0" xfId="0" applyFont="1" applyFill="1" applyBorder="1" applyAlignment="1">
      <alignment horizontal="right" vertical="top" wrapText="1"/>
    </xf>
    <xf numFmtId="0" fontId="3" fillId="5" borderId="0" xfId="0" applyFont="1" applyFill="1" applyAlignment="1">
      <alignment horizontal="right" vertical="top"/>
    </xf>
    <xf numFmtId="17" fontId="0" fillId="2" borderId="0" xfId="0" applyNumberFormat="1" applyFill="1"/>
    <xf numFmtId="0" fontId="19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173" fontId="0" fillId="6" borderId="9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13" fillId="0" borderId="10" xfId="7" applyBorder="1"/>
    <xf numFmtId="0" fontId="0" fillId="0" borderId="2" xfId="0" applyBorder="1" applyAlignment="1">
      <alignment horizontal="left"/>
    </xf>
    <xf numFmtId="9" fontId="18" fillId="0" borderId="0" xfId="2" applyNumberFormat="1" applyFont="1" applyBorder="1"/>
    <xf numFmtId="1" fontId="0" fillId="8" borderId="2" xfId="0" applyNumberFormat="1" applyFill="1" applyBorder="1" applyAlignment="1">
      <alignment horizontal="right"/>
    </xf>
    <xf numFmtId="9" fontId="18" fillId="0" borderId="2" xfId="2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0" fillId="2" borderId="0" xfId="0" applyFill="1"/>
    <xf numFmtId="0" fontId="11" fillId="0" borderId="2" xfId="0" applyFont="1" applyBorder="1" applyAlignment="1">
      <alignment horizontal="left"/>
    </xf>
    <xf numFmtId="0" fontId="11" fillId="2" borderId="2" xfId="0" applyFont="1" applyFill="1" applyBorder="1"/>
    <xf numFmtId="168" fontId="1" fillId="0" borderId="2" xfId="1" applyNumberFormat="1" applyFont="1" applyBorder="1" applyAlignment="1">
      <alignment horizontal="left" indent="1"/>
    </xf>
    <xf numFmtId="0" fontId="3" fillId="2" borderId="42" xfId="0" applyFont="1" applyFill="1" applyBorder="1"/>
    <xf numFmtId="0" fontId="0" fillId="2" borderId="42" xfId="0" applyFill="1" applyBorder="1"/>
    <xf numFmtId="174" fontId="0" fillId="2" borderId="2" xfId="1" applyNumberFormat="1" applyFont="1" applyFill="1" applyBorder="1"/>
    <xf numFmtId="173" fontId="0" fillId="2" borderId="0" xfId="0" applyNumberFormat="1" applyFill="1"/>
    <xf numFmtId="0" fontId="0" fillId="103" borderId="0" xfId="0" quotePrefix="1" applyFont="1" applyFill="1" applyAlignment="1">
      <alignment horizontal="centerContinuous" wrapText="1"/>
    </xf>
    <xf numFmtId="0" fontId="0" fillId="103" borderId="0" xfId="0" applyFont="1" applyFill="1" applyAlignment="1">
      <alignment horizontal="centerContinuous" wrapText="1"/>
    </xf>
    <xf numFmtId="0" fontId="0" fillId="103" borderId="0" xfId="0" quotePrefix="1" applyFont="1" applyFill="1" applyAlignment="1">
      <alignment horizontal="centerContinuous" vertical="top"/>
    </xf>
    <xf numFmtId="0" fontId="0" fillId="103" borderId="0" xfId="0" applyFill="1" applyAlignment="1">
      <alignment horizontal="centerContinuous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104" borderId="0" xfId="0" applyFill="1"/>
    <xf numFmtId="0" fontId="0" fillId="104" borderId="0" xfId="0" applyFont="1" applyFill="1"/>
    <xf numFmtId="171" fontId="18" fillId="0" borderId="2" xfId="1" applyNumberFormat="1" applyFont="1" applyFill="1" applyBorder="1" applyAlignment="1">
      <alignment horizontal="left"/>
    </xf>
    <xf numFmtId="14" fontId="3" fillId="2" borderId="0" xfId="0" quotePrefix="1" applyNumberFormat="1" applyFont="1" applyFill="1" applyBorder="1" applyAlignment="1">
      <alignment horizontal="left"/>
    </xf>
    <xf numFmtId="172" fontId="0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 vertical="top" wrapText="1"/>
    </xf>
  </cellXfs>
  <cellStyles count="3923">
    <cellStyle name="_x0013_" xfId="3916" xr:uid="{F3D5D43D-596C-4F42-9187-E4DECAC1DE9F}"/>
    <cellStyle name="_081103 Revenue and Margins Reporting (5)" xfId="8" xr:uid="{F0C7EC9C-2E97-4E6A-92C6-4D1AD718E812}"/>
    <cellStyle name="20% - Accent1 10" xfId="9" xr:uid="{221364C8-F6A3-4B4A-8AFD-5F139F1BA3DA}"/>
    <cellStyle name="20% - Accent1 10 2" xfId="10" xr:uid="{E42EE6A2-42ED-47DD-9562-CE2954A318E6}"/>
    <cellStyle name="20% - Accent1 10 3" xfId="11" xr:uid="{6BB6E511-6591-4DB1-BE69-9906CEFC14B5}"/>
    <cellStyle name="20% - Accent1 10 4" xfId="12" xr:uid="{FEDDF6E1-CD7B-4C57-917F-CFBD693CC8E4}"/>
    <cellStyle name="20% - Accent1 10 5" xfId="13" xr:uid="{F180EB65-514B-4865-A534-0EEDE36E3FD1}"/>
    <cellStyle name="20% - Accent1 11" xfId="14" xr:uid="{83AEF54C-C4F6-4F6C-B13F-DAA73DD875BB}"/>
    <cellStyle name="20% - Accent1 11 2" xfId="15" xr:uid="{E5EE7BC0-8CEE-45B5-B0BF-38C655FE2DD9}"/>
    <cellStyle name="20% - Accent1 11 3" xfId="16" xr:uid="{883F0172-560D-4854-B6C4-774111982C27}"/>
    <cellStyle name="20% - Accent1 11 4" xfId="17" xr:uid="{A2DB8A6A-A96D-4DE2-9E9F-56D8A5B17552}"/>
    <cellStyle name="20% - Accent1 11 5" xfId="18" xr:uid="{B38BC1AF-4391-4A7A-98BC-687869FBD2FE}"/>
    <cellStyle name="20% - Accent1 12" xfId="19" xr:uid="{BFBA7FA1-78ED-451C-986B-DA70140AB342}"/>
    <cellStyle name="20% - Accent1 12 2" xfId="20" xr:uid="{03C022AF-1E31-408D-BFA8-75F03C621CC8}"/>
    <cellStyle name="20% - Accent1 12 3" xfId="21" xr:uid="{43E0C34C-B9C2-4ACD-855C-30A83834CCC9}"/>
    <cellStyle name="20% - Accent1 12 4" xfId="22" xr:uid="{F9BB1C49-F501-4436-8C32-CF80AD3EC0F8}"/>
    <cellStyle name="20% - Accent1 12 5" xfId="23" xr:uid="{B11683E9-CB97-4F74-81E6-568CFFAEF662}"/>
    <cellStyle name="20% - Accent1 13" xfId="24" xr:uid="{0C89A270-70A3-4A4B-8612-28456B1020B6}"/>
    <cellStyle name="20% - Accent1 14" xfId="25" xr:uid="{BB976B25-A859-4133-9643-1506FF8E7188}"/>
    <cellStyle name="20% - Accent1 15" xfId="26" xr:uid="{7600EFE7-8154-4E4A-B261-25F1663B4A2F}"/>
    <cellStyle name="20% - Accent1 16" xfId="27" xr:uid="{7DE6CD99-8924-4E71-B561-5E7D2A4A79DA}"/>
    <cellStyle name="20% - Accent1 17" xfId="28" xr:uid="{D25456A5-19DE-4BE6-BFBB-37CED6B3E284}"/>
    <cellStyle name="20% - Accent1 18" xfId="29" xr:uid="{6B8D02D4-BA53-4ED4-BA93-11673FA1C470}"/>
    <cellStyle name="20% - Accent1 19" xfId="30" xr:uid="{DFA56D05-D60C-4693-97D0-4282EDE818AC}"/>
    <cellStyle name="20% - Accent1 2" xfId="31" xr:uid="{1537CE73-1395-45B0-AB97-CF7704B28CD7}"/>
    <cellStyle name="20% - Accent1 2 10" xfId="32" xr:uid="{95CF10EA-8EC3-4155-94A5-12B7532C97BD}"/>
    <cellStyle name="20% - Accent1 2 10 2" xfId="33" xr:uid="{11B56ABA-0D37-4D88-A5FA-0A067BBCD1F6}"/>
    <cellStyle name="20% - Accent1 2 10 3" xfId="34" xr:uid="{397C00A9-D416-4499-9C5E-CAEAC7CBC217}"/>
    <cellStyle name="20% - Accent1 2 10 4" xfId="35" xr:uid="{BB374F6B-2ABF-4919-B0CD-D0CE2E7D3F78}"/>
    <cellStyle name="20% - Accent1 2 10 5" xfId="36" xr:uid="{AD1D369A-00B8-4B24-A9B6-17FC42AA15D6}"/>
    <cellStyle name="20% - Accent1 2 11" xfId="37" xr:uid="{C21BFC44-A6D5-48A9-A151-92EF50B0CCAE}"/>
    <cellStyle name="20% - Accent1 2 12" xfId="38" xr:uid="{758BAD24-F4B8-44B1-8A7E-2148BAE7499C}"/>
    <cellStyle name="20% - Accent1 2 13" xfId="39" xr:uid="{BA2355C9-E382-45FC-8AA0-9034FB5D56FF}"/>
    <cellStyle name="20% - Accent1 2 14" xfId="40" xr:uid="{A330FE47-957F-4F6C-9AE5-7FC70521BABB}"/>
    <cellStyle name="20% - Accent1 2 15" xfId="41" xr:uid="{5A023171-4BDD-401C-9FEB-2D1B41629E6E}"/>
    <cellStyle name="20% - Accent1 2 16" xfId="42" xr:uid="{BBF7AF73-4374-4E66-9582-1B3947B2CC72}"/>
    <cellStyle name="20% - Accent1 2 2" xfId="43" xr:uid="{A38A610F-1FB8-4E5F-AA9A-D4A3182D87F3}"/>
    <cellStyle name="20% - Accent1 2 2 2" xfId="44" xr:uid="{EA858246-E7E7-4262-8EBE-EFDCC42A86B4}"/>
    <cellStyle name="20% - Accent1 2 2 3" xfId="45" xr:uid="{91DFD97B-EF1D-4178-AF86-3AA2F4AC9A6F}"/>
    <cellStyle name="20% - Accent1 2 2 4" xfId="46" xr:uid="{A25C8E5D-206C-447B-BF68-5DA82361CE6C}"/>
    <cellStyle name="20% - Accent1 2 2 5" xfId="47" xr:uid="{808159F2-6536-4AB9-B3B9-924836E86D09}"/>
    <cellStyle name="20% - Accent1 2 2 6" xfId="48" xr:uid="{7B420378-E3CB-49D0-A450-DB9E5BEF28AB}"/>
    <cellStyle name="20% - Accent1 2 2 7" xfId="49" xr:uid="{27B6E005-7835-44DA-8119-6FC52139C8BB}"/>
    <cellStyle name="20% - Accent1 2 2 8" xfId="50" xr:uid="{1EAFAEE8-BBFB-4F16-A368-26E25288D1C8}"/>
    <cellStyle name="20% - Accent1 2 2 9" xfId="51" xr:uid="{984FFD26-1E85-47F4-B91B-6D769964AC84}"/>
    <cellStyle name="20% - Accent1 2 3" xfId="52" xr:uid="{98395ECF-74F5-4EE7-BE28-9C2C58A3375F}"/>
    <cellStyle name="20% - Accent1 2 3 2" xfId="53" xr:uid="{E53F06D6-2A10-4AA0-B035-7C35734E90F2}"/>
    <cellStyle name="20% - Accent1 2 3 3" xfId="54" xr:uid="{6D289ED3-9EFE-41CC-925A-E3E9A6A0DA64}"/>
    <cellStyle name="20% - Accent1 2 3 4" xfId="55" xr:uid="{448D0E51-9C6B-42B7-8EF4-B0A21885EC0E}"/>
    <cellStyle name="20% - Accent1 2 3 5" xfId="56" xr:uid="{B0D383FA-38E6-4747-B270-4ED10706D456}"/>
    <cellStyle name="20% - Accent1 2 3 6" xfId="57" xr:uid="{8ABD1C21-36E3-4C92-ABBA-200F0D667332}"/>
    <cellStyle name="20% - Accent1 2 3 7" xfId="58" xr:uid="{7C90675F-7CF0-40FD-84A7-FE070AE6458B}"/>
    <cellStyle name="20% - Accent1 2 3 8" xfId="59" xr:uid="{5B78EC23-4938-4EBC-80B5-5D63193C92BC}"/>
    <cellStyle name="20% - Accent1 2 3 9" xfId="60" xr:uid="{F05D0878-0997-4BC3-BD66-B643EC342F99}"/>
    <cellStyle name="20% - Accent1 2 4" xfId="61" xr:uid="{3779DCF0-43B2-4C3C-BBD2-947B645A3D50}"/>
    <cellStyle name="20% - Accent1 2 4 2" xfId="62" xr:uid="{2957F042-42CB-4431-B0A7-7DFFB9ADDBF9}"/>
    <cellStyle name="20% - Accent1 2 4 3" xfId="63" xr:uid="{952B7017-5A94-4833-A97F-6639006BC867}"/>
    <cellStyle name="20% - Accent1 2 4 4" xfId="64" xr:uid="{785369BD-6C57-478E-ABC7-2D38B81BD7B9}"/>
    <cellStyle name="20% - Accent1 2 4 5" xfId="65" xr:uid="{683CF5DA-AB4E-41F8-A609-3D6FFB9090FE}"/>
    <cellStyle name="20% - Accent1 2 4 6" xfId="66" xr:uid="{3F381ECA-75E5-4F0D-B493-D5EB9BD45A45}"/>
    <cellStyle name="20% - Accent1 2 4 7" xfId="67" xr:uid="{3A50FF6E-051E-4514-9B0D-04D62B490291}"/>
    <cellStyle name="20% - Accent1 2 4 8" xfId="68" xr:uid="{1108B60A-E894-4E10-8368-96C429438126}"/>
    <cellStyle name="20% - Accent1 2 4 9" xfId="69" xr:uid="{C4CC6642-553A-42BC-94D1-11BAE9D8638A}"/>
    <cellStyle name="20% - Accent1 2 5" xfId="70" xr:uid="{06995588-72F1-4F2C-B66E-11FE5EABC84D}"/>
    <cellStyle name="20% - Accent1 2 5 2" xfId="71" xr:uid="{710C3184-B2F0-44D9-85CE-BC6B101E59C8}"/>
    <cellStyle name="20% - Accent1 2 5 3" xfId="72" xr:uid="{63A4019F-7141-4145-AA38-8C048DBBB25D}"/>
    <cellStyle name="20% - Accent1 2 5 4" xfId="73" xr:uid="{4A92789B-46E1-47F7-BFA4-0CD706D77C9C}"/>
    <cellStyle name="20% - Accent1 2 5 5" xfId="74" xr:uid="{321FE77C-71A3-4497-A20E-2D42FC06F268}"/>
    <cellStyle name="20% - Accent1 2 5 6" xfId="75" xr:uid="{AD03A9AD-B341-44A8-9135-12C5D0A9D2B3}"/>
    <cellStyle name="20% - Accent1 2 5 7" xfId="76" xr:uid="{0A80E0DB-4E48-4625-8C5F-4C8D2C0CA823}"/>
    <cellStyle name="20% - Accent1 2 5 8" xfId="77" xr:uid="{B8F32A2F-42F5-44BE-BF3B-50E80773FBF6}"/>
    <cellStyle name="20% - Accent1 2 5 9" xfId="78" xr:uid="{1A3C8C52-A0B1-4821-AF6B-0E8FD249330D}"/>
    <cellStyle name="20% - Accent1 2 6" xfId="79" xr:uid="{86FFBF2A-0EA7-40B0-943E-071485360536}"/>
    <cellStyle name="20% - Accent1 2 7" xfId="80" xr:uid="{B64ADBDB-8AEE-497E-860C-E92FA8396F46}"/>
    <cellStyle name="20% - Accent1 2 8" xfId="81" xr:uid="{771A75CA-533B-4D6E-BEF2-E5E7755FB7A4}"/>
    <cellStyle name="20% - Accent1 2 9" xfId="82" xr:uid="{323A8E9C-69DA-4BD4-ADE2-456B30BE84CE}"/>
    <cellStyle name="20% - Accent1 20" xfId="83" xr:uid="{4FAA602C-D49F-469F-ADFF-2CC367A000CC}"/>
    <cellStyle name="20% - Accent1 21" xfId="84" xr:uid="{68B43350-BE97-459F-BE00-DEC3C0CA092B}"/>
    <cellStyle name="20% - Accent1 22" xfId="85" xr:uid="{C2ADE90A-F5D5-477F-96BA-776C0DBD76E8}"/>
    <cellStyle name="20% - Accent1 23" xfId="86" xr:uid="{76602A47-CFF9-49BC-B875-0C5496DBF26F}"/>
    <cellStyle name="20% - Accent1 24" xfId="87" xr:uid="{FCA3AAC7-B525-487B-8AB2-ABB49819A50E}"/>
    <cellStyle name="20% - Accent1 25" xfId="88" xr:uid="{83D4172C-2CF8-4AEE-9612-45F17DFB10A3}"/>
    <cellStyle name="20% - Accent1 26" xfId="89" xr:uid="{3422670C-DAEA-4211-BB42-8486A2B08A38}"/>
    <cellStyle name="20% - Accent1 27" xfId="90" xr:uid="{E0BB07A0-47D0-452E-ABFD-E132BE403C97}"/>
    <cellStyle name="20% - Accent1 3" xfId="91" xr:uid="{0974641A-535F-4492-94D9-4AB41C9DEA95}"/>
    <cellStyle name="20% - Accent1 3 10" xfId="92" xr:uid="{B2A7D45C-2B12-414B-86FD-D16DB6ED7EE9}"/>
    <cellStyle name="20% - Accent1 3 2" xfId="93" xr:uid="{598E5E3D-48D3-4843-87B6-444630869385}"/>
    <cellStyle name="20% - Accent1 3 3" xfId="94" xr:uid="{74F7ED1C-BBB4-44D6-9C73-C0005F76DB1D}"/>
    <cellStyle name="20% - Accent1 3 4" xfId="95" xr:uid="{DF5537C0-2672-447B-A70E-C7CF8EAF48CD}"/>
    <cellStyle name="20% - Accent1 3 5" xfId="96" xr:uid="{E43D8A30-A323-42B1-98BB-CCFA68208B48}"/>
    <cellStyle name="20% - Accent1 3 6" xfId="97" xr:uid="{6E6C142F-B748-4ED5-9F4D-10112F67501E}"/>
    <cellStyle name="20% - Accent1 3 7" xfId="98" xr:uid="{9B1927C4-BEF7-4C36-BB01-8AA2DFCE7BAD}"/>
    <cellStyle name="20% - Accent1 3 8" xfId="99" xr:uid="{3C8B5D6D-5C51-4B93-978F-5F173187307F}"/>
    <cellStyle name="20% - Accent1 3 9" xfId="100" xr:uid="{2368E6C7-4BA9-4E44-8B08-22FED3B52602}"/>
    <cellStyle name="20% - Accent1 4" xfId="101" xr:uid="{54897091-03B2-456E-8FD3-08B38F305C5F}"/>
    <cellStyle name="20% - Accent1 4 2" xfId="102" xr:uid="{6456D18A-E371-4654-ACD3-32168C857BE7}"/>
    <cellStyle name="20% - Accent1 4 3" xfId="103" xr:uid="{CD61DAAA-F380-4176-AF3C-6F0C9C116CCF}"/>
    <cellStyle name="20% - Accent1 4 4" xfId="104" xr:uid="{793F9C2F-3512-45D7-9E57-CA6635207847}"/>
    <cellStyle name="20% - Accent1 4 5" xfId="105" xr:uid="{32606536-054C-40A0-9ED0-4C91BCF056D3}"/>
    <cellStyle name="20% - Accent1 4 6" xfId="106" xr:uid="{B1BA9C51-51CB-49D6-B5A2-62B96109D89A}"/>
    <cellStyle name="20% - Accent1 5" xfId="107" xr:uid="{4841E135-B1B6-4BE3-83C8-A6D9036CEBAD}"/>
    <cellStyle name="20% - Accent1 5 2" xfId="108" xr:uid="{E133491A-F042-4CBA-9B27-0B184495E0A3}"/>
    <cellStyle name="20% - Accent1 5 3" xfId="109" xr:uid="{59A8083F-3DEE-4746-ACE0-741A2E5BE339}"/>
    <cellStyle name="20% - Accent1 5 4" xfId="110" xr:uid="{B6C01379-078E-43D8-9EA2-EDEC504D27C2}"/>
    <cellStyle name="20% - Accent1 5 5" xfId="111" xr:uid="{FA5538C9-1E84-46C7-9059-22BA0C9A75A1}"/>
    <cellStyle name="20% - Accent1 5 6" xfId="112" xr:uid="{983DCA22-28DB-4AF0-A30A-EF4A14CFFB78}"/>
    <cellStyle name="20% - Accent1 6" xfId="113" xr:uid="{1A825F9D-563D-4C5A-9840-FA1B2FD79D33}"/>
    <cellStyle name="20% - Accent1 6 2" xfId="114" xr:uid="{C20385C4-07B6-4CF7-A6FD-70F8BB60416D}"/>
    <cellStyle name="20% - Accent1 6 3" xfId="115" xr:uid="{2A122571-3F06-479F-9286-7C6C86C986CA}"/>
    <cellStyle name="20% - Accent1 6 4" xfId="116" xr:uid="{A196A743-BED2-466D-98DB-EDCA387583AB}"/>
    <cellStyle name="20% - Accent1 6 5" xfId="117" xr:uid="{1A793EFD-362D-45ED-B70C-4C857BC2E599}"/>
    <cellStyle name="20% - Accent1 6 6" xfId="118" xr:uid="{48DF59A6-18B8-4949-A1B3-AF4F6792CB2C}"/>
    <cellStyle name="20% - Accent1 7" xfId="119" xr:uid="{1F09DAAA-7945-4717-9734-76AEECBE297E}"/>
    <cellStyle name="20% - Accent1 7 2" xfId="120" xr:uid="{C0E39B7A-994B-4667-8FD9-5C74F62208B1}"/>
    <cellStyle name="20% - Accent1 7 3" xfId="121" xr:uid="{D0149FFA-851A-46AB-AE61-3D1EFB22AA32}"/>
    <cellStyle name="20% - Accent1 7 4" xfId="122" xr:uid="{66811BB7-D6D4-49AC-9B3D-A8B1E28114C1}"/>
    <cellStyle name="20% - Accent1 7 5" xfId="123" xr:uid="{2F275907-099D-4C6A-8B94-E37288495E7C}"/>
    <cellStyle name="20% - Accent1 7 6" xfId="124" xr:uid="{B9CB247A-506B-4260-A9CD-6022B0889AAB}"/>
    <cellStyle name="20% - Accent1 8" xfId="125" xr:uid="{13F08554-E14B-457C-AEA0-8CC787194CC8}"/>
    <cellStyle name="20% - Accent1 8 2" xfId="126" xr:uid="{0BD3810B-8FFE-442F-A844-F36EBDA5484C}"/>
    <cellStyle name="20% - Accent1 8 3" xfId="127" xr:uid="{985A2203-9078-40A0-9DBA-AAAA8C249F15}"/>
    <cellStyle name="20% - Accent1 8 4" xfId="128" xr:uid="{769F8EA0-ABB4-4075-92BC-91DE92542D53}"/>
    <cellStyle name="20% - Accent1 8 5" xfId="129" xr:uid="{D86A817F-4808-4894-87E6-447F109EBD1D}"/>
    <cellStyle name="20% - Accent1 8 6" xfId="130" xr:uid="{4563447F-3C69-4112-BBB3-5481280CB42B}"/>
    <cellStyle name="20% - Accent1 9" xfId="131" xr:uid="{0AA86618-C2D2-40B3-883C-17AC8EDB9404}"/>
    <cellStyle name="20% - Accent1 9 2" xfId="132" xr:uid="{2B55A0C8-4016-4E03-A97B-CEE67F106EEA}"/>
    <cellStyle name="20% - Accent1 9 3" xfId="133" xr:uid="{339E0588-C48D-4C95-8D94-50F064A6376B}"/>
    <cellStyle name="20% - Accent1 9 4" xfId="134" xr:uid="{9DE68E89-AD78-43E1-9BC1-20BDCE964B0E}"/>
    <cellStyle name="20% - Accent1 9 5" xfId="135" xr:uid="{2401E826-D603-4CEB-ADC7-11C847DB016F}"/>
    <cellStyle name="20% - Accent2 10" xfId="136" xr:uid="{EAAC802C-2CF8-4849-990B-8FDBC8CA240C}"/>
    <cellStyle name="20% - Accent2 10 2" xfId="137" xr:uid="{5838D283-43D7-4682-A6CD-7183CEBB66FF}"/>
    <cellStyle name="20% - Accent2 10 3" xfId="138" xr:uid="{FC15E394-6C88-4465-88CB-6B86F2920766}"/>
    <cellStyle name="20% - Accent2 10 4" xfId="139" xr:uid="{0A8A68E5-A991-4C13-ABA2-A9104A3A5DB7}"/>
    <cellStyle name="20% - Accent2 10 5" xfId="140" xr:uid="{08122FB2-1E59-486E-B4D0-69F5349A2AA1}"/>
    <cellStyle name="20% - Accent2 11" xfId="141" xr:uid="{903146DD-7ABE-40EA-A95F-A5982C288FA4}"/>
    <cellStyle name="20% - Accent2 11 2" xfId="142" xr:uid="{189A2495-16D2-4CF1-AE31-A24544558E63}"/>
    <cellStyle name="20% - Accent2 11 3" xfId="143" xr:uid="{D1013BDA-B34C-4805-9864-39BD20E09BAE}"/>
    <cellStyle name="20% - Accent2 11 4" xfId="144" xr:uid="{C4824D5F-D745-4298-9AE4-23226CC287AA}"/>
    <cellStyle name="20% - Accent2 11 5" xfId="145" xr:uid="{E048AE4D-4310-4A15-A75C-3AC0ADA41E6F}"/>
    <cellStyle name="20% - Accent2 12" xfId="146" xr:uid="{C3D9E006-2F2E-41D2-9084-F8E5DD228CA4}"/>
    <cellStyle name="20% - Accent2 12 2" xfId="147" xr:uid="{5118FCCF-318D-42D4-851C-465F0AF6576D}"/>
    <cellStyle name="20% - Accent2 12 3" xfId="148" xr:uid="{29F6CD42-F500-4333-AC9D-9A07B4377F22}"/>
    <cellStyle name="20% - Accent2 12 4" xfId="149" xr:uid="{3170D734-09CD-4D8A-B5D7-D986F132632A}"/>
    <cellStyle name="20% - Accent2 12 5" xfId="150" xr:uid="{A5C50F91-C6F4-4C4D-BF12-FBA0ADD7959D}"/>
    <cellStyle name="20% - Accent2 13" xfId="151" xr:uid="{B6F54BBB-5378-49A6-826A-5892D701DD74}"/>
    <cellStyle name="20% - Accent2 14" xfId="152" xr:uid="{C92340C9-DB60-41A1-BBDB-1B5E825FD47D}"/>
    <cellStyle name="20% - Accent2 15" xfId="153" xr:uid="{A28E3F41-B2D9-4DE7-A850-DAD79A79AFBD}"/>
    <cellStyle name="20% - Accent2 16" xfId="154" xr:uid="{F7C2229B-8076-4145-822B-030C6638DE41}"/>
    <cellStyle name="20% - Accent2 17" xfId="155" xr:uid="{30B8130F-1639-4C3B-B825-53BB0DD71B26}"/>
    <cellStyle name="20% - Accent2 18" xfId="156" xr:uid="{8B00B61D-4867-4EE9-A649-68B92EB5CB0C}"/>
    <cellStyle name="20% - Accent2 19" xfId="157" xr:uid="{0AA4EBD6-7FC0-4E07-ABB7-B9BF31B5D804}"/>
    <cellStyle name="20% - Accent2 2" xfId="158" xr:uid="{5D726227-875C-476F-9553-BC166EACE36A}"/>
    <cellStyle name="20% - Accent2 2 10" xfId="159" xr:uid="{59AAB23F-9811-49BA-BB21-05D57D749CBE}"/>
    <cellStyle name="20% - Accent2 2 11" xfId="160" xr:uid="{7DEF5129-F19A-4004-8C26-2403720DCA4A}"/>
    <cellStyle name="20% - Accent2 2 11 2" xfId="161" xr:uid="{303D3C0E-2901-4E31-855C-4B5CC43B4477}"/>
    <cellStyle name="20% - Accent2 2 11 3" xfId="162" xr:uid="{7E1E5679-65CD-41C1-B355-2708F18DFAC8}"/>
    <cellStyle name="20% - Accent2 2 11 4" xfId="163" xr:uid="{2E8CD496-0069-43FD-B5FF-7983515083F6}"/>
    <cellStyle name="20% - Accent2 2 11 5" xfId="164" xr:uid="{32EBCAA9-3C52-4D38-82C4-318181BF1E3E}"/>
    <cellStyle name="20% - Accent2 2 12" xfId="165" xr:uid="{2D103FF2-09A6-4D7D-8C94-6FE14F4FADB6}"/>
    <cellStyle name="20% - Accent2 2 13" xfId="166" xr:uid="{810222FD-A319-4BE4-95AB-193BE385CD41}"/>
    <cellStyle name="20% - Accent2 2 14" xfId="167" xr:uid="{10D2C5C0-36E7-4AF1-8158-920F50BE4EF6}"/>
    <cellStyle name="20% - Accent2 2 15" xfId="168" xr:uid="{1CF990D8-4D00-4EAE-8824-B2F43524CFEB}"/>
    <cellStyle name="20% - Accent2 2 16" xfId="169" xr:uid="{BD852F3E-1A1A-4BC4-9A7C-05EC6A31E486}"/>
    <cellStyle name="20% - Accent2 2 2" xfId="170" xr:uid="{A236E1D2-1A4C-4287-9941-99CE528F2897}"/>
    <cellStyle name="20% - Accent2 2 2 2" xfId="171" xr:uid="{5C81C4A0-DFCE-4301-AB2A-9F739C22DF03}"/>
    <cellStyle name="20% - Accent2 2 2 3" xfId="172" xr:uid="{23302BED-514A-41EC-82B4-F005FC0FF7DC}"/>
    <cellStyle name="20% - Accent2 2 2 4" xfId="173" xr:uid="{C5562FD4-2DC4-43CE-930B-B46F36879EA1}"/>
    <cellStyle name="20% - Accent2 2 2 5" xfId="174" xr:uid="{5D38AAD4-F686-4651-900C-1E3803463707}"/>
    <cellStyle name="20% - Accent2 2 2 6" xfId="175" xr:uid="{8C82F9FD-A5BF-4AB1-83BB-5917F7802630}"/>
    <cellStyle name="20% - Accent2 2 2 7" xfId="176" xr:uid="{88304796-B82E-4A0F-AAB8-C9D9861774EC}"/>
    <cellStyle name="20% - Accent2 2 2 8" xfId="177" xr:uid="{C03A2D80-F09F-422F-82F0-D504410B10CF}"/>
    <cellStyle name="20% - Accent2 2 2 9" xfId="178" xr:uid="{BCD1DD9A-4E54-4C71-A2F9-4CE1B9490178}"/>
    <cellStyle name="20% - Accent2 2 3" xfId="179" xr:uid="{04B38FCA-37D9-4B04-87F5-921F311E37A4}"/>
    <cellStyle name="20% - Accent2 2 3 2" xfId="180" xr:uid="{BDB5C514-812E-43F9-BEF7-13831E846A4A}"/>
    <cellStyle name="20% - Accent2 2 3 3" xfId="181" xr:uid="{4AA308E5-A939-4B28-BD59-811703D34523}"/>
    <cellStyle name="20% - Accent2 2 3 4" xfId="182" xr:uid="{9671A41B-B288-4C93-9712-42507B944125}"/>
    <cellStyle name="20% - Accent2 2 3 5" xfId="183" xr:uid="{17B61D81-3C35-43AD-9E69-12BE244B1BF4}"/>
    <cellStyle name="20% - Accent2 2 3 6" xfId="184" xr:uid="{4DC6FD2F-81E6-4782-A2C1-66E4E92526EB}"/>
    <cellStyle name="20% - Accent2 2 3 7" xfId="185" xr:uid="{01F9DD3E-201A-47FC-8D5D-D7AA92E78AA8}"/>
    <cellStyle name="20% - Accent2 2 3 8" xfId="186" xr:uid="{9CFAC6B5-0058-436E-ACDB-8108937127FB}"/>
    <cellStyle name="20% - Accent2 2 3 9" xfId="187" xr:uid="{43CFC66D-3388-46BE-B6BE-D523C0C39BB5}"/>
    <cellStyle name="20% - Accent2 2 4" xfId="188" xr:uid="{A6FBC6A6-C867-4773-AF67-6A9D17E47A80}"/>
    <cellStyle name="20% - Accent2 2 4 2" xfId="189" xr:uid="{EEBDFD5D-7CB1-4685-926A-1D2F3177211B}"/>
    <cellStyle name="20% - Accent2 2 4 3" xfId="190" xr:uid="{39A69FE2-003F-4CC9-BF45-BA641B07E7C0}"/>
    <cellStyle name="20% - Accent2 2 4 4" xfId="191" xr:uid="{ECC9B0CC-7248-42B7-A1A1-4AD0AE1747FC}"/>
    <cellStyle name="20% - Accent2 2 4 5" xfId="192" xr:uid="{0A45D647-CA68-44B9-9ECC-DAF52E86BB1B}"/>
    <cellStyle name="20% - Accent2 2 4 6" xfId="193" xr:uid="{6FCF79D5-8027-43D3-A3EC-6F6831DB0AA9}"/>
    <cellStyle name="20% - Accent2 2 4 7" xfId="194" xr:uid="{25BF2275-02DC-4176-AB77-4E4E3DA4579C}"/>
    <cellStyle name="20% - Accent2 2 4 8" xfId="195" xr:uid="{7FF1CCDB-2723-4A4A-B657-46161D19E421}"/>
    <cellStyle name="20% - Accent2 2 4 9" xfId="196" xr:uid="{66CB8732-11C4-4BDA-985E-D09248258167}"/>
    <cellStyle name="20% - Accent2 2 5" xfId="197" xr:uid="{96844B07-05CD-4F87-96C2-209BDAC5F114}"/>
    <cellStyle name="20% - Accent2 2 5 2" xfId="198" xr:uid="{EB679C03-98E1-4860-8754-3D74D75A7023}"/>
    <cellStyle name="20% - Accent2 2 5 3" xfId="199" xr:uid="{C0978983-AFC4-4626-AC3D-4AF70A42119B}"/>
    <cellStyle name="20% - Accent2 2 5 4" xfId="200" xr:uid="{83F1B30C-9967-435B-92D7-524B7305FE55}"/>
    <cellStyle name="20% - Accent2 2 5 5" xfId="201" xr:uid="{662063A0-810A-48C3-8032-112C8DF69D6E}"/>
    <cellStyle name="20% - Accent2 2 5 6" xfId="202" xr:uid="{D0D9A4CD-6775-41F5-A04D-96DBFCEE4343}"/>
    <cellStyle name="20% - Accent2 2 5 7" xfId="203" xr:uid="{68B5A366-F217-443A-B6A2-17869872E389}"/>
    <cellStyle name="20% - Accent2 2 5 8" xfId="204" xr:uid="{FE34A5FF-8E6E-433D-882E-239FED3517BC}"/>
    <cellStyle name="20% - Accent2 2 5 9" xfId="205" xr:uid="{58AC8D37-B332-4F3A-9855-BB666FB2EED3}"/>
    <cellStyle name="20% - Accent2 2 6" xfId="206" xr:uid="{DC9F06FB-090A-4176-8BAE-1232957167F8}"/>
    <cellStyle name="20% - Accent2 2 6 2" xfId="207" xr:uid="{80366F20-DF4B-4E7C-A111-5D3F24562043}"/>
    <cellStyle name="20% - Accent2 2 6 3" xfId="208" xr:uid="{8413D075-A508-4592-94A2-C8C0A97FFF25}"/>
    <cellStyle name="20% - Accent2 2 6 4" xfId="209" xr:uid="{2B31D639-66B8-4218-9766-2A7961CB542E}"/>
    <cellStyle name="20% - Accent2 2 6 5" xfId="210" xr:uid="{165C276A-8CE1-40E3-A88C-3CF7F5DE3E18}"/>
    <cellStyle name="20% - Accent2 2 7" xfId="211" xr:uid="{F1948C26-5584-4A8D-9FEA-F3E3A3A79F32}"/>
    <cellStyle name="20% - Accent2 2 8" xfId="212" xr:uid="{5BBA12F5-E04F-4044-A4F5-275640EE66C4}"/>
    <cellStyle name="20% - Accent2 2 9" xfId="213" xr:uid="{BBAAD814-E660-47B5-914E-AF17440953E1}"/>
    <cellStyle name="20% - Accent2 20" xfId="214" xr:uid="{E9814A6D-AF3F-4D4D-8584-4E89FE77A5ED}"/>
    <cellStyle name="20% - Accent2 21" xfId="215" xr:uid="{65532293-B53F-405B-BE02-87EAD3C0D392}"/>
    <cellStyle name="20% - Accent2 22" xfId="216" xr:uid="{9F7E36F5-5E96-494A-886D-86D315A3FB23}"/>
    <cellStyle name="20% - Accent2 23" xfId="217" xr:uid="{7D52992F-486E-4119-8567-C55FCAF427A1}"/>
    <cellStyle name="20% - Accent2 24" xfId="218" xr:uid="{99EF9A07-838F-4CC2-B1B3-A929EC70716D}"/>
    <cellStyle name="20% - Accent2 25" xfId="219" xr:uid="{665266C0-304F-401C-8082-575EA55F99BB}"/>
    <cellStyle name="20% - Accent2 26" xfId="220" xr:uid="{B3D9409C-D6E9-4C59-B0F9-D8F26337160F}"/>
    <cellStyle name="20% - Accent2 3" xfId="221" xr:uid="{43754DE3-B101-48A7-B38B-FF72C5BFB8E4}"/>
    <cellStyle name="20% - Accent2 3 10" xfId="222" xr:uid="{C69037DC-37B5-4EE9-B38C-7D09835F1388}"/>
    <cellStyle name="20% - Accent2 3 2" xfId="223" xr:uid="{5089A66A-3C26-4208-B3B1-6331AAB4A515}"/>
    <cellStyle name="20% - Accent2 3 3" xfId="224" xr:uid="{9AC4DDE8-A0C9-4BB6-8D7E-AF4DD5A43248}"/>
    <cellStyle name="20% - Accent2 3 4" xfId="225" xr:uid="{60854EC6-9A65-4F26-9E83-D6ABD7E1C618}"/>
    <cellStyle name="20% - Accent2 3 5" xfId="226" xr:uid="{6EEA4A9F-7DCD-4107-8E32-C1ED9DFC22F4}"/>
    <cellStyle name="20% - Accent2 3 6" xfId="227" xr:uid="{6D56BBA0-4179-4A1D-BD16-09B95C5B185F}"/>
    <cellStyle name="20% - Accent2 3 7" xfId="228" xr:uid="{EB5EC603-BD7D-4D42-900B-69ADB68DA646}"/>
    <cellStyle name="20% - Accent2 3 8" xfId="229" xr:uid="{1C18BDA8-197F-4A38-872C-60869A0CBE98}"/>
    <cellStyle name="20% - Accent2 3 9" xfId="230" xr:uid="{CF803530-D053-434C-8ECD-F273DB0B6761}"/>
    <cellStyle name="20% - Accent2 4" xfId="231" xr:uid="{C1DBD24B-EB2F-49A5-A8DD-51809CF29460}"/>
    <cellStyle name="20% - Accent2 4 2" xfId="232" xr:uid="{CA069DE4-00D4-46CB-9E40-104EFAB5F76D}"/>
    <cellStyle name="20% - Accent2 4 3" xfId="233" xr:uid="{E81D8662-0B15-441B-802E-0DC98B5E053B}"/>
    <cellStyle name="20% - Accent2 4 4" xfId="234" xr:uid="{A3180713-E959-4E30-97B7-B5734E20352F}"/>
    <cellStyle name="20% - Accent2 4 5" xfId="235" xr:uid="{BEF767AB-1270-4CEE-9C06-FD897D17AA91}"/>
    <cellStyle name="20% - Accent2 4 6" xfId="236" xr:uid="{8C6E5276-717B-402B-9057-C8EE007C6156}"/>
    <cellStyle name="20% - Accent2 5" xfId="237" xr:uid="{71FB4722-A698-4387-B036-86BF21700C45}"/>
    <cellStyle name="20% - Accent2 5 2" xfId="238" xr:uid="{6A8C1CF9-D9AD-4780-8F16-78F5D8735A05}"/>
    <cellStyle name="20% - Accent2 5 3" xfId="239" xr:uid="{32C64226-E6A3-48B0-9EE8-B655534CADCD}"/>
    <cellStyle name="20% - Accent2 5 4" xfId="240" xr:uid="{D7312D57-4C03-4E9D-9B1A-D1992F172B49}"/>
    <cellStyle name="20% - Accent2 5 5" xfId="241" xr:uid="{09B4D160-4624-47BB-8354-8D438B70A44E}"/>
    <cellStyle name="20% - Accent2 5 6" xfId="242" xr:uid="{A39287BD-1D9F-41AA-B43B-EE4DADE26B5C}"/>
    <cellStyle name="20% - Accent2 6" xfId="243" xr:uid="{C1B3398D-6711-4C51-B6A3-634C6C4CB84F}"/>
    <cellStyle name="20% - Accent2 6 2" xfId="244" xr:uid="{B5403029-4B69-43BE-A9BE-67615DAECA8B}"/>
    <cellStyle name="20% - Accent2 6 3" xfId="245" xr:uid="{9B3CCEBF-ABE5-4170-BC96-7F54A08E61E0}"/>
    <cellStyle name="20% - Accent2 6 4" xfId="246" xr:uid="{E808E8C7-F075-4648-96E4-5D2C7E8EED17}"/>
    <cellStyle name="20% - Accent2 6 5" xfId="247" xr:uid="{37B1B063-8A68-487D-8C88-D80C796E4EB2}"/>
    <cellStyle name="20% - Accent2 6 6" xfId="248" xr:uid="{8614C2BD-B28F-4BC9-A4D4-70E4492FAD0E}"/>
    <cellStyle name="20% - Accent2 7" xfId="249" xr:uid="{494D3618-7EF2-47F8-B707-5F3537860D54}"/>
    <cellStyle name="20% - Accent2 7 2" xfId="250" xr:uid="{9E4D5821-AC72-4D94-A952-3E50CD2ABF6C}"/>
    <cellStyle name="20% - Accent2 7 3" xfId="251" xr:uid="{28A81C3B-2ED2-43DE-8BBD-7F095CDB552E}"/>
    <cellStyle name="20% - Accent2 7 4" xfId="252" xr:uid="{75B47CE4-1E87-402A-91A1-21566A8485A8}"/>
    <cellStyle name="20% - Accent2 7 5" xfId="253" xr:uid="{45F00132-2B04-440F-AC09-C61ACF2813F4}"/>
    <cellStyle name="20% - Accent2 7 6" xfId="254" xr:uid="{12EED853-B151-48AA-9DBD-9FDFB62D85C0}"/>
    <cellStyle name="20% - Accent2 8" xfId="255" xr:uid="{E7C800BE-AFC8-4AAE-AF41-37B6C1C283CD}"/>
    <cellStyle name="20% - Accent2 8 2" xfId="256" xr:uid="{B975D1B2-0C75-4584-9535-1551B7EF5817}"/>
    <cellStyle name="20% - Accent2 8 3" xfId="257" xr:uid="{6627346F-9139-4471-A9A9-11BF31071DFF}"/>
    <cellStyle name="20% - Accent2 8 4" xfId="258" xr:uid="{F3B7D9EA-C385-4274-8C2A-4C0476EC7FE1}"/>
    <cellStyle name="20% - Accent2 8 5" xfId="259" xr:uid="{026F4C69-894A-40D7-B464-59875C84978B}"/>
    <cellStyle name="20% - Accent2 8 6" xfId="260" xr:uid="{8CF5928E-0604-4011-B96B-59781F9CAB3A}"/>
    <cellStyle name="20% - Accent2 9" xfId="261" xr:uid="{9E51F25D-7826-4B28-B3F1-DC5AE30902ED}"/>
    <cellStyle name="20% - Accent2 9 2" xfId="262" xr:uid="{8CC31F29-4CD8-40E0-8A37-2954721052DA}"/>
    <cellStyle name="20% - Accent2 9 3" xfId="263" xr:uid="{EED97F12-EECC-43E6-9C30-35C6CFE5CC7D}"/>
    <cellStyle name="20% - Accent2 9 4" xfId="264" xr:uid="{BC12AF59-8712-45BA-A280-1E3A0E674950}"/>
    <cellStyle name="20% - Accent2 9 5" xfId="265" xr:uid="{839F35BE-434B-412D-AF9A-97DDF96A8B8C}"/>
    <cellStyle name="20% - Accent3 10" xfId="266" xr:uid="{2D91A39B-5874-4DB8-99BA-D79CD4CEAEED}"/>
    <cellStyle name="20% - Accent3 10 2" xfId="267" xr:uid="{4496A83B-812B-4064-9D08-C3023A48C258}"/>
    <cellStyle name="20% - Accent3 10 3" xfId="268" xr:uid="{EB8DD28F-01DD-4BC6-BBF2-55CA2D2BB1EA}"/>
    <cellStyle name="20% - Accent3 10 4" xfId="269" xr:uid="{94B91D23-5394-47E4-92C0-939FAF6E902C}"/>
    <cellStyle name="20% - Accent3 10 5" xfId="270" xr:uid="{AD9CD837-AF0B-4E73-866F-0AF758B3D8CC}"/>
    <cellStyle name="20% - Accent3 11" xfId="271" xr:uid="{4A6DED4F-BD94-4E82-B943-00FE48510893}"/>
    <cellStyle name="20% - Accent3 11 2" xfId="272" xr:uid="{BA339210-9429-482D-BACB-23ACBCB1127C}"/>
    <cellStyle name="20% - Accent3 11 3" xfId="273" xr:uid="{44F4B3A4-08EE-4AED-BE16-AE0A60FE7DA0}"/>
    <cellStyle name="20% - Accent3 11 4" xfId="274" xr:uid="{086E3787-474F-4249-A62D-84294A29F46F}"/>
    <cellStyle name="20% - Accent3 11 5" xfId="275" xr:uid="{7DDEA19D-0F14-49E1-BABF-D39AC84ED54E}"/>
    <cellStyle name="20% - Accent3 12" xfId="276" xr:uid="{95B2D33E-451A-49A1-9A3E-69D6C2D20267}"/>
    <cellStyle name="20% - Accent3 12 2" xfId="277" xr:uid="{3C63E83E-8D60-4001-ACFD-F95DD7CE9E0F}"/>
    <cellStyle name="20% - Accent3 12 3" xfId="278" xr:uid="{7498D934-DA9A-4F62-BF9D-D1D4F6EAA5B6}"/>
    <cellStyle name="20% - Accent3 12 4" xfId="279" xr:uid="{3BD79297-F567-4644-9A3C-E6DF248604AD}"/>
    <cellStyle name="20% - Accent3 12 5" xfId="280" xr:uid="{75B1D59E-2673-465E-A815-F54A1A57536F}"/>
    <cellStyle name="20% - Accent3 13" xfId="281" xr:uid="{AB6FE4CA-11C1-489E-AB68-BB5B30560882}"/>
    <cellStyle name="20% - Accent3 14" xfId="282" xr:uid="{7F99949B-887E-42BA-A5CF-097D32EF418E}"/>
    <cellStyle name="20% - Accent3 15" xfId="283" xr:uid="{9D1FB8BA-C788-4742-A891-3ED40374B981}"/>
    <cellStyle name="20% - Accent3 16" xfId="284" xr:uid="{13A3BFFC-0E4B-44FA-8751-28A5B0CD833A}"/>
    <cellStyle name="20% - Accent3 17" xfId="285" xr:uid="{BEDF6012-7A08-4AA2-8DCC-20C99F07C303}"/>
    <cellStyle name="20% - Accent3 18" xfId="286" xr:uid="{89DE9CEC-B38F-48F8-902D-8F0FB47BA3A4}"/>
    <cellStyle name="20% - Accent3 19" xfId="287" xr:uid="{37506228-22AE-4A1A-8AFA-74A7E83D4235}"/>
    <cellStyle name="20% - Accent3 2" xfId="288" xr:uid="{EB93EB23-2349-4DC0-80D8-CA18B130955C}"/>
    <cellStyle name="20% - Accent3 2 10" xfId="289" xr:uid="{B5161434-D1B2-4E89-A679-097F4ECE2C29}"/>
    <cellStyle name="20% - Accent3 2 11" xfId="290" xr:uid="{7BC7A035-04A1-4D08-A9E2-2AD9855C8363}"/>
    <cellStyle name="20% - Accent3 2 11 2" xfId="291" xr:uid="{85EBDEDF-B2A9-4092-A90D-82B7B0BA70DB}"/>
    <cellStyle name="20% - Accent3 2 11 3" xfId="292" xr:uid="{7C1CAFCF-C16F-4105-9DF2-2FDF29107E34}"/>
    <cellStyle name="20% - Accent3 2 11 4" xfId="293" xr:uid="{747922BA-23A2-4898-8BCF-38417A2A6D19}"/>
    <cellStyle name="20% - Accent3 2 11 5" xfId="294" xr:uid="{3735BEF3-C00B-4DB3-948C-3A7DF4F36AFB}"/>
    <cellStyle name="20% - Accent3 2 12" xfId="295" xr:uid="{7CABA592-6C88-49E5-8E4B-FF21D3057C76}"/>
    <cellStyle name="20% - Accent3 2 13" xfId="296" xr:uid="{E39416B7-F17D-4AD0-9246-721AF3581C91}"/>
    <cellStyle name="20% - Accent3 2 14" xfId="297" xr:uid="{9F3ABCE0-E0E4-48B3-95CA-6BC7B603BC4B}"/>
    <cellStyle name="20% - Accent3 2 15" xfId="298" xr:uid="{69D628A8-1CA8-48E9-9789-1BA814374D18}"/>
    <cellStyle name="20% - Accent3 2 16" xfId="299" xr:uid="{12081DB5-C1D7-4065-BD8F-73B0A56AB433}"/>
    <cellStyle name="20% - Accent3 2 2" xfId="300" xr:uid="{465C5BA5-E300-4A3A-B2D1-80AA029C2BA2}"/>
    <cellStyle name="20% - Accent3 2 2 2" xfId="301" xr:uid="{BC3CF1A2-A17A-4EB3-972B-052708F92A89}"/>
    <cellStyle name="20% - Accent3 2 2 3" xfId="302" xr:uid="{7A6E7DBD-C170-4D63-8366-7C7DB4E7C1DC}"/>
    <cellStyle name="20% - Accent3 2 2 4" xfId="303" xr:uid="{DC797FD3-36D6-4EE5-B054-8DD6C8406503}"/>
    <cellStyle name="20% - Accent3 2 2 5" xfId="304" xr:uid="{09A111AB-8E06-4544-A554-164F2DF4A5B3}"/>
    <cellStyle name="20% - Accent3 2 2 6" xfId="305" xr:uid="{E93DFEE1-9C18-4F59-8118-1C8515DF61AA}"/>
    <cellStyle name="20% - Accent3 2 2 7" xfId="306" xr:uid="{72764576-D561-4BE0-AE9E-C51B0B219C86}"/>
    <cellStyle name="20% - Accent3 2 2 8" xfId="307" xr:uid="{7D5F4C74-F648-40C1-B522-FB2E799F0F4B}"/>
    <cellStyle name="20% - Accent3 2 2 9" xfId="308" xr:uid="{0266F855-5A9F-40A3-BD4F-7D1B319587BC}"/>
    <cellStyle name="20% - Accent3 2 3" xfId="309" xr:uid="{B91FE89E-1247-4717-9B3D-0E1E2795191E}"/>
    <cellStyle name="20% - Accent3 2 3 2" xfId="310" xr:uid="{BCCC30EC-A9C9-48D6-B1C7-73B9556152F6}"/>
    <cellStyle name="20% - Accent3 2 3 3" xfId="311" xr:uid="{0B83AB1D-441D-41D9-9060-4832285FD603}"/>
    <cellStyle name="20% - Accent3 2 3 4" xfId="312" xr:uid="{524A9681-C27A-4C3A-A6A3-AB25A3400C50}"/>
    <cellStyle name="20% - Accent3 2 3 5" xfId="313" xr:uid="{375D585D-335D-42F3-AD5A-0850A2A3F1A7}"/>
    <cellStyle name="20% - Accent3 2 3 6" xfId="314" xr:uid="{89D0A45B-90B1-459E-805A-DEF91341942C}"/>
    <cellStyle name="20% - Accent3 2 3 7" xfId="315" xr:uid="{0D6C93D1-082B-4BB8-AA6D-601855EEFBDE}"/>
    <cellStyle name="20% - Accent3 2 3 8" xfId="316" xr:uid="{7578297A-6363-41A8-AE01-29E24F99E5FA}"/>
    <cellStyle name="20% - Accent3 2 3 9" xfId="317" xr:uid="{82F0D790-1203-42B1-B52A-277FD391FCEF}"/>
    <cellStyle name="20% - Accent3 2 4" xfId="318" xr:uid="{BD957CEE-DDFD-4097-8B41-EAB3F930E0AB}"/>
    <cellStyle name="20% - Accent3 2 4 2" xfId="319" xr:uid="{49F25019-A08B-4676-9E17-B6D74C700BED}"/>
    <cellStyle name="20% - Accent3 2 4 3" xfId="320" xr:uid="{8AF5E11A-D89F-4178-AAC2-59F442A1C6FC}"/>
    <cellStyle name="20% - Accent3 2 4 4" xfId="321" xr:uid="{70D20C11-3F50-4C87-964D-40C0417E9321}"/>
    <cellStyle name="20% - Accent3 2 4 5" xfId="322" xr:uid="{C0CE84D8-C758-4D13-8FD7-A5DEA177C52C}"/>
    <cellStyle name="20% - Accent3 2 4 6" xfId="323" xr:uid="{A268450E-6F32-41DE-856F-1C7C0AB8FD05}"/>
    <cellStyle name="20% - Accent3 2 4 7" xfId="324" xr:uid="{1845688C-6A1F-40E9-9244-F7788B31D9E1}"/>
    <cellStyle name="20% - Accent3 2 4 8" xfId="325" xr:uid="{9D764F00-E8F9-475C-9095-8CCE57F1AFFD}"/>
    <cellStyle name="20% - Accent3 2 4 9" xfId="326" xr:uid="{3F28A973-FF9A-4280-90E5-0560C90D32EB}"/>
    <cellStyle name="20% - Accent3 2 5" xfId="327" xr:uid="{B594071F-32D9-4A07-B5F8-C45A5991BE12}"/>
    <cellStyle name="20% - Accent3 2 5 2" xfId="328" xr:uid="{E89F60E8-5A79-440D-B551-77D2B8E086AA}"/>
    <cellStyle name="20% - Accent3 2 5 3" xfId="329" xr:uid="{E96FF2E2-70A3-4DE4-87DF-7D671E1EBCFB}"/>
    <cellStyle name="20% - Accent3 2 5 4" xfId="330" xr:uid="{469F4B20-F97B-44E5-ADA9-514A495D2460}"/>
    <cellStyle name="20% - Accent3 2 5 5" xfId="331" xr:uid="{19A15BEF-156B-474C-8137-226283E4EF4E}"/>
    <cellStyle name="20% - Accent3 2 5 6" xfId="332" xr:uid="{A4E22461-6C0B-4B35-AB30-CBCFD6EDFD48}"/>
    <cellStyle name="20% - Accent3 2 5 7" xfId="333" xr:uid="{F8683FC3-BE30-46F4-BEBA-32B08B8AFA00}"/>
    <cellStyle name="20% - Accent3 2 5 8" xfId="334" xr:uid="{6D165052-4B4D-495F-83B4-6246B1782174}"/>
    <cellStyle name="20% - Accent3 2 5 9" xfId="335" xr:uid="{360132A5-0E11-4F7B-B544-1FAE6E12022C}"/>
    <cellStyle name="20% - Accent3 2 6" xfId="336" xr:uid="{093ADAFD-AF2D-4200-8486-876D12008C32}"/>
    <cellStyle name="20% - Accent3 2 6 2" xfId="337" xr:uid="{EE83EA39-443C-44A7-B6F3-088FA92D910F}"/>
    <cellStyle name="20% - Accent3 2 6 3" xfId="338" xr:uid="{9F0CE5C5-2468-49F0-85EC-AAC67F653EBB}"/>
    <cellStyle name="20% - Accent3 2 6 4" xfId="339" xr:uid="{5E003D70-53E5-4E67-BB90-32802C18F3A2}"/>
    <cellStyle name="20% - Accent3 2 6 5" xfId="340" xr:uid="{F7DE93C4-EB92-433B-B2D5-C69A87FE092A}"/>
    <cellStyle name="20% - Accent3 2 7" xfId="341" xr:uid="{B61D1FE5-E024-4D5E-B249-FDDDD27F8EE1}"/>
    <cellStyle name="20% - Accent3 2 8" xfId="342" xr:uid="{BF3AFBB4-8AAB-4DBC-9810-FEDAB8C3BC0E}"/>
    <cellStyle name="20% - Accent3 2 9" xfId="343" xr:uid="{4D23A97A-532C-44B2-96E5-CEB4028C8636}"/>
    <cellStyle name="20% - Accent3 20" xfId="344" xr:uid="{D3551DE6-1866-4C47-AB30-5B457CC19436}"/>
    <cellStyle name="20% - Accent3 21" xfId="345" xr:uid="{8ADEB34D-6991-4750-8E0D-DF1D59E8FD68}"/>
    <cellStyle name="20% - Accent3 22" xfId="346" xr:uid="{81815302-25CB-42C3-9CB6-7105533317A0}"/>
    <cellStyle name="20% - Accent3 23" xfId="347" xr:uid="{8D53ECC8-807A-4C41-B48A-132E1E17BB3B}"/>
    <cellStyle name="20% - Accent3 24" xfId="348" xr:uid="{DAC277E3-4788-438F-8B35-B80996D74267}"/>
    <cellStyle name="20% - Accent3 25" xfId="349" xr:uid="{6A693240-3130-408F-BF62-3BB8D5B12E3A}"/>
    <cellStyle name="20% - Accent3 26" xfId="350" xr:uid="{CAF703E2-CBE0-46D4-A2D8-128976E1C8DB}"/>
    <cellStyle name="20% - Accent3 3" xfId="351" xr:uid="{C5C83B9C-43FE-4C83-A9C9-EAC9D861672D}"/>
    <cellStyle name="20% - Accent3 3 10" xfId="352" xr:uid="{2F1119D2-69FB-4A7A-BB8D-E381F7FD78A6}"/>
    <cellStyle name="20% - Accent3 3 2" xfId="353" xr:uid="{D62F1244-651C-47CC-8B9A-05063931CF35}"/>
    <cellStyle name="20% - Accent3 3 3" xfId="354" xr:uid="{AF8D68DC-42D9-4D28-A525-5F97E9DEAC5E}"/>
    <cellStyle name="20% - Accent3 3 4" xfId="355" xr:uid="{B499F8B5-79FC-4E2E-8FDC-11FE71B516A3}"/>
    <cellStyle name="20% - Accent3 3 5" xfId="356" xr:uid="{EAD3B35F-51CF-475E-8519-CE6C1CFA5AF8}"/>
    <cellStyle name="20% - Accent3 3 6" xfId="357" xr:uid="{3E3FDC8B-57B8-473F-8F94-9F629B4E1E5D}"/>
    <cellStyle name="20% - Accent3 3 7" xfId="358" xr:uid="{50C64C39-BDB6-4425-84A1-C934E3569521}"/>
    <cellStyle name="20% - Accent3 3 8" xfId="359" xr:uid="{5ECD1058-BB06-4E04-9CE0-A2DEFFF124F9}"/>
    <cellStyle name="20% - Accent3 3 9" xfId="360" xr:uid="{EC1F822B-FEED-436C-AD7F-54278EA7F899}"/>
    <cellStyle name="20% - Accent3 4" xfId="361" xr:uid="{C59DE927-0879-4486-BD06-6C3AD0F9DEF0}"/>
    <cellStyle name="20% - Accent3 4 2" xfId="362" xr:uid="{CD904EF4-C1EC-4A2E-B3C3-36176CB305DB}"/>
    <cellStyle name="20% - Accent3 4 3" xfId="363" xr:uid="{0E2F36CC-0DF1-444B-A27E-3CBDAF3BD32D}"/>
    <cellStyle name="20% - Accent3 4 4" xfId="364" xr:uid="{A5AD6000-F8AB-40CE-81E3-AD328BC407D3}"/>
    <cellStyle name="20% - Accent3 4 5" xfId="365" xr:uid="{6605F378-E7E8-460A-88E6-14C3AC5632A4}"/>
    <cellStyle name="20% - Accent3 4 6" xfId="366" xr:uid="{1519FE10-DDC8-472F-AF5D-B4F4254C5BE2}"/>
    <cellStyle name="20% - Accent3 5" xfId="367" xr:uid="{B82CA407-827E-49CB-AAA5-64190C88B96D}"/>
    <cellStyle name="20% - Accent3 5 2" xfId="368" xr:uid="{75EE296B-0EC5-4AFB-8D5C-ABE4F25DC3A0}"/>
    <cellStyle name="20% - Accent3 5 3" xfId="369" xr:uid="{0F8BCD73-FA50-48DB-97F5-AD375978C7C3}"/>
    <cellStyle name="20% - Accent3 5 4" xfId="370" xr:uid="{8AFEB4C4-FBB4-4B16-ADD8-1FF8201379AC}"/>
    <cellStyle name="20% - Accent3 5 5" xfId="371" xr:uid="{DC3C8FF5-DB36-47A5-B795-B3C135080162}"/>
    <cellStyle name="20% - Accent3 5 6" xfId="372" xr:uid="{684AC4FE-459C-43E1-8631-2CDBA5A0D4F3}"/>
    <cellStyle name="20% - Accent3 6" xfId="373" xr:uid="{17224CB6-2272-4BBD-8FFD-93429C263CA8}"/>
    <cellStyle name="20% - Accent3 6 2" xfId="374" xr:uid="{CB437B59-C9FC-4632-9C55-FC0769955524}"/>
    <cellStyle name="20% - Accent3 6 3" xfId="375" xr:uid="{F84217D0-3007-4442-813D-C7BB06F55994}"/>
    <cellStyle name="20% - Accent3 6 4" xfId="376" xr:uid="{AE9804A2-82E1-46D1-A365-21BD989F5A4F}"/>
    <cellStyle name="20% - Accent3 6 5" xfId="377" xr:uid="{E7DDED94-54A5-4CB1-9F21-6346C1079A3E}"/>
    <cellStyle name="20% - Accent3 6 6" xfId="378" xr:uid="{B5484CBF-B5F3-49BC-BB0C-DDFE54604C4E}"/>
    <cellStyle name="20% - Accent3 7" xfId="379" xr:uid="{5F130D2D-FAF1-45A8-B9E2-0284F8B937BC}"/>
    <cellStyle name="20% - Accent3 7 2" xfId="380" xr:uid="{4C231D40-501C-47CB-ACC9-C40730F7F4DD}"/>
    <cellStyle name="20% - Accent3 7 3" xfId="381" xr:uid="{44C00556-2304-479D-9E63-BE8138B75E3D}"/>
    <cellStyle name="20% - Accent3 7 4" xfId="382" xr:uid="{E7963745-7960-433C-8373-E0929F7427AF}"/>
    <cellStyle name="20% - Accent3 7 5" xfId="383" xr:uid="{B7C9F690-6EFC-4C00-9A33-77170DEF006B}"/>
    <cellStyle name="20% - Accent3 7 6" xfId="384" xr:uid="{18914259-63D5-4840-9D16-73594E4E26D6}"/>
    <cellStyle name="20% - Accent3 8" xfId="385" xr:uid="{9814E983-AC2D-4BE1-A70A-D72648B18E31}"/>
    <cellStyle name="20% - Accent3 8 2" xfId="386" xr:uid="{5B889436-F657-4A4D-B5BC-7098B79DF5BE}"/>
    <cellStyle name="20% - Accent3 8 3" xfId="387" xr:uid="{CABC721E-BB1F-4EFC-9A39-73D88E9899B1}"/>
    <cellStyle name="20% - Accent3 8 4" xfId="388" xr:uid="{3D69C586-7933-4416-8445-052288B6BB04}"/>
    <cellStyle name="20% - Accent3 8 5" xfId="389" xr:uid="{8037B322-D8D0-4672-BF5B-C2ADFDCB94EE}"/>
    <cellStyle name="20% - Accent3 8 6" xfId="390" xr:uid="{049875AD-704D-4849-9BB2-71DA1DBC5DFF}"/>
    <cellStyle name="20% - Accent3 9" xfId="391" xr:uid="{A1994406-6BAD-4B75-97AD-32412739B9D4}"/>
    <cellStyle name="20% - Accent3 9 2" xfId="392" xr:uid="{43A0281A-97A7-430F-A6D4-71E5B52DFB60}"/>
    <cellStyle name="20% - Accent3 9 3" xfId="393" xr:uid="{9F994760-86C9-4F93-804F-462FACD31DCB}"/>
    <cellStyle name="20% - Accent3 9 4" xfId="394" xr:uid="{31EBF2C4-E32D-46FF-9310-461275D0FB82}"/>
    <cellStyle name="20% - Accent3 9 5" xfId="395" xr:uid="{256F83FC-A1FE-41EC-A1D6-1C5841EDD276}"/>
    <cellStyle name="20% - Accent4 10" xfId="396" xr:uid="{A3F6EA74-C0A1-424F-9203-32E43EFF9C2D}"/>
    <cellStyle name="20% - Accent4 10 2" xfId="397" xr:uid="{66EB9D55-76CD-4E97-903F-8669909A1C76}"/>
    <cellStyle name="20% - Accent4 10 3" xfId="398" xr:uid="{F5AA0B85-F033-4C6F-B6C8-2A0DA7DF6BFC}"/>
    <cellStyle name="20% - Accent4 10 4" xfId="399" xr:uid="{D26331FE-642C-4D66-BFF6-5F2DA6284B88}"/>
    <cellStyle name="20% - Accent4 10 5" xfId="400" xr:uid="{7312DF6F-F75C-4A48-8968-C3FE749E98C1}"/>
    <cellStyle name="20% - Accent4 11" xfId="401" xr:uid="{D027B353-452F-4B04-BBDC-9361A7B67072}"/>
    <cellStyle name="20% - Accent4 11 2" xfId="402" xr:uid="{B7A7046B-0F2F-408A-9D0C-52C97B695605}"/>
    <cellStyle name="20% - Accent4 11 3" xfId="403" xr:uid="{6497D4C0-D5FF-4A7E-AB28-3C5E7006CC94}"/>
    <cellStyle name="20% - Accent4 11 4" xfId="404" xr:uid="{AF2C827D-726A-49E6-A011-F32477ADF086}"/>
    <cellStyle name="20% - Accent4 11 5" xfId="405" xr:uid="{8A9CEE45-0ED2-42D1-9D07-F3D4DE85459F}"/>
    <cellStyle name="20% - Accent4 12" xfId="406" xr:uid="{0F7799E3-0137-44B5-81AF-69604B5DCFDD}"/>
    <cellStyle name="20% - Accent4 12 2" xfId="407" xr:uid="{910E4026-0A75-4C56-9CE9-3BD83E7B0C19}"/>
    <cellStyle name="20% - Accent4 12 3" xfId="408" xr:uid="{704A6E6F-78F4-4AD9-8015-799556F0B584}"/>
    <cellStyle name="20% - Accent4 12 4" xfId="409" xr:uid="{416371FF-FB9E-4E97-8C97-68E28264FF41}"/>
    <cellStyle name="20% - Accent4 12 5" xfId="410" xr:uid="{81806D5C-B456-4062-B82F-1B9032CB52A8}"/>
    <cellStyle name="20% - Accent4 13" xfId="411" xr:uid="{5343C33F-1323-43E2-8427-B52DE3B270E6}"/>
    <cellStyle name="20% - Accent4 14" xfId="412" xr:uid="{1ED30E6D-6BF1-46D9-AD81-E625A2A3512F}"/>
    <cellStyle name="20% - Accent4 15" xfId="413" xr:uid="{B89CA96E-4814-4010-A033-442C85095824}"/>
    <cellStyle name="20% - Accent4 16" xfId="414" xr:uid="{B18E0857-765D-4245-A752-C56FBBBFCCE1}"/>
    <cellStyle name="20% - Accent4 17" xfId="415" xr:uid="{5A912AD0-B88F-4131-BD8B-3C89650D7878}"/>
    <cellStyle name="20% - Accent4 18" xfId="416" xr:uid="{8B070D78-8BBD-477B-BB5A-D769486CEA10}"/>
    <cellStyle name="20% - Accent4 19" xfId="417" xr:uid="{988E9D96-055F-497B-B219-822E64EF8158}"/>
    <cellStyle name="20% - Accent4 2" xfId="418" xr:uid="{74C41022-DB29-4CAD-805F-073D70D38DF9}"/>
    <cellStyle name="20% - Accent4 2 10" xfId="419" xr:uid="{E24E7C72-CAC5-4978-B14B-141E228AA771}"/>
    <cellStyle name="20% - Accent4 2 11" xfId="420" xr:uid="{265DFC40-2C95-40B4-A8B5-387B0905D96C}"/>
    <cellStyle name="20% - Accent4 2 11 2" xfId="421" xr:uid="{8602717D-2B6A-47F3-8817-4FF0B8CFCEB9}"/>
    <cellStyle name="20% - Accent4 2 11 3" xfId="422" xr:uid="{1A93DCFD-977F-462F-89AF-082717E5BE37}"/>
    <cellStyle name="20% - Accent4 2 11 4" xfId="423" xr:uid="{AB00909D-DFA0-4530-B74A-AB94C03D2A7E}"/>
    <cellStyle name="20% - Accent4 2 11 5" xfId="424" xr:uid="{95910590-48E9-428F-A87A-9A0EA0F31B23}"/>
    <cellStyle name="20% - Accent4 2 12" xfId="425" xr:uid="{C1AD1FB0-8468-4F72-A667-0FC842288FAE}"/>
    <cellStyle name="20% - Accent4 2 13" xfId="426" xr:uid="{66B34A78-741D-4B0A-A98A-37D0E4492525}"/>
    <cellStyle name="20% - Accent4 2 14" xfId="427" xr:uid="{70F3FF41-4EBB-410A-ADBE-2A58CA97D4AE}"/>
    <cellStyle name="20% - Accent4 2 15" xfId="428" xr:uid="{AF0C90D8-B05A-4C48-8D2B-8EA4EE5E7032}"/>
    <cellStyle name="20% - Accent4 2 16" xfId="429" xr:uid="{6A95C3BE-13E0-441C-A74A-1A60897A6DA2}"/>
    <cellStyle name="20% - Accent4 2 2" xfId="430" xr:uid="{E883E740-7688-4525-8E85-1E6DC2D85B6C}"/>
    <cellStyle name="20% - Accent4 2 2 2" xfId="431" xr:uid="{C40FEF0F-7C5A-4762-88C3-61183867057A}"/>
    <cellStyle name="20% - Accent4 2 2 3" xfId="432" xr:uid="{3AB5DDF2-05F3-43BE-BD80-DA306AE17208}"/>
    <cellStyle name="20% - Accent4 2 2 4" xfId="433" xr:uid="{470D029A-C2B6-40D6-8F71-A2A93F17079E}"/>
    <cellStyle name="20% - Accent4 2 2 5" xfId="434" xr:uid="{CB8B8C69-D939-4AF0-B05B-857F136DA412}"/>
    <cellStyle name="20% - Accent4 2 2 6" xfId="435" xr:uid="{388824D1-6F4B-414D-BEE1-144345B0CF20}"/>
    <cellStyle name="20% - Accent4 2 2 7" xfId="436" xr:uid="{EA4F68BC-17CC-4F1A-ADB5-F159BAD79AB3}"/>
    <cellStyle name="20% - Accent4 2 2 8" xfId="437" xr:uid="{2843A306-323B-44C0-AD54-2B08C228BF17}"/>
    <cellStyle name="20% - Accent4 2 2 9" xfId="438" xr:uid="{CEBEB2A2-CB12-4C54-A684-D537A599AF0E}"/>
    <cellStyle name="20% - Accent4 2 3" xfId="439" xr:uid="{54221273-72C8-4C76-A42E-62BBBAD83DF7}"/>
    <cellStyle name="20% - Accent4 2 3 2" xfId="440" xr:uid="{20D82292-7B25-4F11-8007-0D0EB9013239}"/>
    <cellStyle name="20% - Accent4 2 3 3" xfId="441" xr:uid="{34DB51A6-B2AD-4DED-B1D0-5E321BF42D97}"/>
    <cellStyle name="20% - Accent4 2 3 4" xfId="442" xr:uid="{27516800-2157-4CE4-967D-02BDAAE8FBC8}"/>
    <cellStyle name="20% - Accent4 2 3 5" xfId="443" xr:uid="{A24C7FF2-3DB2-45E2-818D-9FAA85F2307D}"/>
    <cellStyle name="20% - Accent4 2 3 6" xfId="444" xr:uid="{125B04C4-E39E-49C4-8546-3890006A492B}"/>
    <cellStyle name="20% - Accent4 2 3 7" xfId="445" xr:uid="{185EEC5C-818E-491B-B178-F8D73121BCA5}"/>
    <cellStyle name="20% - Accent4 2 3 8" xfId="446" xr:uid="{4E5A67EE-69E3-4B78-82E6-1BB832E0BBD5}"/>
    <cellStyle name="20% - Accent4 2 3 9" xfId="447" xr:uid="{31AD7F6A-F88F-4A76-AC3B-31718E8D9933}"/>
    <cellStyle name="20% - Accent4 2 4" xfId="448" xr:uid="{A834B04F-C193-4A20-88B3-7AB57B7FBE16}"/>
    <cellStyle name="20% - Accent4 2 4 2" xfId="449" xr:uid="{CD79EB8D-6FAF-4429-ADF3-B307E6C5FB69}"/>
    <cellStyle name="20% - Accent4 2 4 3" xfId="450" xr:uid="{A487D92B-A9BE-42E3-80FE-11DAD5735D4C}"/>
    <cellStyle name="20% - Accent4 2 4 4" xfId="451" xr:uid="{96C20940-C8BC-4B21-8BBD-636FD6BBE980}"/>
    <cellStyle name="20% - Accent4 2 4 5" xfId="452" xr:uid="{1659CC3A-99AB-4BE1-8698-6E751D20F860}"/>
    <cellStyle name="20% - Accent4 2 4 6" xfId="453" xr:uid="{24F763C2-F61F-4EAF-BA5F-297741C12B96}"/>
    <cellStyle name="20% - Accent4 2 4 7" xfId="454" xr:uid="{3440D262-7C55-48A4-8962-E9316BD36EE5}"/>
    <cellStyle name="20% - Accent4 2 4 8" xfId="455" xr:uid="{B7680B59-E003-42E2-B160-06BB225CD436}"/>
    <cellStyle name="20% - Accent4 2 4 9" xfId="456" xr:uid="{A99DEB09-FDF5-4CFE-A60C-E2B20B5C66EC}"/>
    <cellStyle name="20% - Accent4 2 5" xfId="457" xr:uid="{6177C5E9-CD57-4919-A1E7-0D274866A7F0}"/>
    <cellStyle name="20% - Accent4 2 5 2" xfId="458" xr:uid="{384D2D8E-51BB-466A-BF9E-4E571F35A79D}"/>
    <cellStyle name="20% - Accent4 2 5 3" xfId="459" xr:uid="{CB7AEFB0-77BA-4E01-A25E-9A1F360C9EE8}"/>
    <cellStyle name="20% - Accent4 2 5 4" xfId="460" xr:uid="{547D3086-1A5A-4434-BF9A-4D1938EF20A0}"/>
    <cellStyle name="20% - Accent4 2 5 5" xfId="461" xr:uid="{54C414D3-A115-4676-B78C-D9CFEBF14642}"/>
    <cellStyle name="20% - Accent4 2 5 6" xfId="462" xr:uid="{D4B63CE3-ADBF-4FE5-A676-4DFFD3348C27}"/>
    <cellStyle name="20% - Accent4 2 5 7" xfId="463" xr:uid="{32D42564-0464-49C3-8200-44D79D2620E5}"/>
    <cellStyle name="20% - Accent4 2 5 8" xfId="464" xr:uid="{9709465A-5094-4C23-BE69-840C9B789D74}"/>
    <cellStyle name="20% - Accent4 2 5 9" xfId="465" xr:uid="{79701CE2-FA8F-484D-843B-69A600298153}"/>
    <cellStyle name="20% - Accent4 2 6" xfId="466" xr:uid="{C6020817-E8A4-4CCA-8F47-914346E4ABEB}"/>
    <cellStyle name="20% - Accent4 2 6 2" xfId="467" xr:uid="{77DBF04F-D5FD-4EA1-B074-99B70E5D69A3}"/>
    <cellStyle name="20% - Accent4 2 6 3" xfId="468" xr:uid="{0AE1EF63-50CE-4B6D-973C-3F586426D957}"/>
    <cellStyle name="20% - Accent4 2 6 4" xfId="469" xr:uid="{931378B7-5A3A-49C1-B621-33FEE50AFAAF}"/>
    <cellStyle name="20% - Accent4 2 6 5" xfId="470" xr:uid="{D90A4202-B011-4F28-B310-FB23AF70544E}"/>
    <cellStyle name="20% - Accent4 2 7" xfId="471" xr:uid="{D934ED47-2714-4489-9113-884703F62D08}"/>
    <cellStyle name="20% - Accent4 2 8" xfId="472" xr:uid="{8577F0F0-EF58-4587-A605-CCCC1FF04C0D}"/>
    <cellStyle name="20% - Accent4 2 9" xfId="473" xr:uid="{B0E20875-FD73-4B53-971F-943E6CB552FB}"/>
    <cellStyle name="20% - Accent4 20" xfId="474" xr:uid="{4455F0FB-0443-4EED-A879-DA5653CEC8E3}"/>
    <cellStyle name="20% - Accent4 21" xfId="475" xr:uid="{1FAEEFAD-3550-4DB2-BE15-CF1AAECBD1BF}"/>
    <cellStyle name="20% - Accent4 22" xfId="476" xr:uid="{2E48BFA0-0B44-4DDD-8E74-B87D096AEAA8}"/>
    <cellStyle name="20% - Accent4 23" xfId="477" xr:uid="{20624035-C1B5-4661-BA60-6972D2E4BE8E}"/>
    <cellStyle name="20% - Accent4 24" xfId="478" xr:uid="{CECE5273-2BA9-41FA-B755-C3194A4C9095}"/>
    <cellStyle name="20% - Accent4 25" xfId="479" xr:uid="{A6A34930-CF2A-4A8C-A6F3-5DA9A6403705}"/>
    <cellStyle name="20% - Accent4 26" xfId="480" xr:uid="{169712EE-6289-4DB3-BA96-6219B07385A6}"/>
    <cellStyle name="20% - Accent4 3" xfId="481" xr:uid="{BE28543D-B3C7-4D54-A04E-71133610BEDE}"/>
    <cellStyle name="20% - Accent4 3 10" xfId="482" xr:uid="{CB1A1DEC-1DB1-4C0D-B95B-34836787B648}"/>
    <cellStyle name="20% - Accent4 3 2" xfId="483" xr:uid="{608AFCF7-9FBB-4396-AAAD-09BB4C49A2E4}"/>
    <cellStyle name="20% - Accent4 3 3" xfId="484" xr:uid="{A511E4C4-447A-4051-88E2-F70E1B61E5D2}"/>
    <cellStyle name="20% - Accent4 3 4" xfId="485" xr:uid="{B6FF079F-BA75-44D3-A314-969B539D128B}"/>
    <cellStyle name="20% - Accent4 3 5" xfId="486" xr:uid="{58F53D4C-83D3-4D27-816A-6A8C732CBCF8}"/>
    <cellStyle name="20% - Accent4 3 6" xfId="487" xr:uid="{F76B46ED-E522-4776-AA76-59A75ECE55BE}"/>
    <cellStyle name="20% - Accent4 3 7" xfId="488" xr:uid="{3E32FBB3-46A4-4CA0-9D0A-838B307AAAE2}"/>
    <cellStyle name="20% - Accent4 3 8" xfId="489" xr:uid="{5344364E-68D4-4206-8F3F-1D6A6A172FDF}"/>
    <cellStyle name="20% - Accent4 3 9" xfId="490" xr:uid="{2DC60305-90F3-4611-A2C3-8108CA1C89F8}"/>
    <cellStyle name="20% - Accent4 4" xfId="491" xr:uid="{1EE437A0-C5F1-4D9D-9898-EA3C78C808AE}"/>
    <cellStyle name="20% - Accent4 4 2" xfId="492" xr:uid="{1FBBE605-D1ED-437E-89CC-68A8EC04C218}"/>
    <cellStyle name="20% - Accent4 4 3" xfId="493" xr:uid="{8A0120A4-EB0D-4168-8C53-A09B90923EBF}"/>
    <cellStyle name="20% - Accent4 4 4" xfId="494" xr:uid="{FA952D9F-8BBA-4A61-B4A2-7420C271D0A9}"/>
    <cellStyle name="20% - Accent4 4 5" xfId="495" xr:uid="{DFD0A36A-9044-428B-B673-ECC08AAD5C12}"/>
    <cellStyle name="20% - Accent4 4 6" xfId="496" xr:uid="{5BDDBE29-D722-4A72-86F0-CAF3D6C014E9}"/>
    <cellStyle name="20% - Accent4 5" xfId="497" xr:uid="{60D4342F-5F87-4395-8879-22C79169E67B}"/>
    <cellStyle name="20% - Accent4 5 2" xfId="498" xr:uid="{7CCD73C3-5FE4-400B-B6E6-995C66AC9B7C}"/>
    <cellStyle name="20% - Accent4 5 3" xfId="499" xr:uid="{4D3BD0F0-DE62-445D-83CF-5F232A0E29B6}"/>
    <cellStyle name="20% - Accent4 5 4" xfId="500" xr:uid="{465EF06E-53AE-45B8-A4C5-85B5B2F354A2}"/>
    <cellStyle name="20% - Accent4 5 5" xfId="501" xr:uid="{4385125A-0D1C-4A33-B664-FD773829806B}"/>
    <cellStyle name="20% - Accent4 5 6" xfId="502" xr:uid="{A3BD86E6-C35E-45C6-B0AB-F8F230A7498A}"/>
    <cellStyle name="20% - Accent4 6" xfId="503" xr:uid="{55258A65-EFD8-4F7B-B2AC-C30C9D90F0FD}"/>
    <cellStyle name="20% - Accent4 6 2" xfId="504" xr:uid="{7307448C-CADA-459D-A76A-5232A5761C4E}"/>
    <cellStyle name="20% - Accent4 6 3" xfId="505" xr:uid="{413C23A8-49B8-4891-9E1A-D1E5D3147657}"/>
    <cellStyle name="20% - Accent4 6 4" xfId="506" xr:uid="{85054D03-1893-4F90-8908-C04AFE75FAA4}"/>
    <cellStyle name="20% - Accent4 6 5" xfId="507" xr:uid="{17DDE293-5E99-4272-9210-58C5CCBADB19}"/>
    <cellStyle name="20% - Accent4 6 6" xfId="508" xr:uid="{C9A6E931-C4A4-409C-8C02-9957DD595B28}"/>
    <cellStyle name="20% - Accent4 7" xfId="509" xr:uid="{E17379E6-C268-404F-912B-68C898B8557A}"/>
    <cellStyle name="20% - Accent4 7 2" xfId="510" xr:uid="{FAFE31A7-1684-40AC-8902-C5071D33CC56}"/>
    <cellStyle name="20% - Accent4 7 3" xfId="511" xr:uid="{9C10258E-8E5E-4491-B7DF-92DE54D2CED6}"/>
    <cellStyle name="20% - Accent4 7 4" xfId="512" xr:uid="{13ABC09D-C2EA-489C-AB70-C5A0DA3614F0}"/>
    <cellStyle name="20% - Accent4 7 5" xfId="513" xr:uid="{424B744B-7F95-473D-9495-D5FCD5FD3D71}"/>
    <cellStyle name="20% - Accent4 7 6" xfId="514" xr:uid="{5868CCD6-7E91-446C-A731-D50BED19E930}"/>
    <cellStyle name="20% - Accent4 8" xfId="515" xr:uid="{1452B569-A99C-42EA-A0F5-16CA7D3A156B}"/>
    <cellStyle name="20% - Accent4 8 2" xfId="516" xr:uid="{CF300018-7579-4C7C-994B-D3C133E7255D}"/>
    <cellStyle name="20% - Accent4 8 3" xfId="517" xr:uid="{096EE9E6-0129-46EE-9DE2-D3AF20EA5BE9}"/>
    <cellStyle name="20% - Accent4 8 4" xfId="518" xr:uid="{D37940CB-4858-442C-A2B9-1E4911B3F152}"/>
    <cellStyle name="20% - Accent4 8 5" xfId="519" xr:uid="{E5676ADD-D095-4E98-9E8D-A43F256AC3CB}"/>
    <cellStyle name="20% - Accent4 8 6" xfId="520" xr:uid="{5C09515B-8A3A-4A7F-A68C-C63648E00899}"/>
    <cellStyle name="20% - Accent4 9" xfId="521" xr:uid="{55AE5322-60AD-4F0F-B19F-86B3CC55719C}"/>
    <cellStyle name="20% - Accent4 9 2" xfId="522" xr:uid="{AD55D80E-2554-4DDC-9C37-E4C863A2D48A}"/>
    <cellStyle name="20% - Accent4 9 3" xfId="523" xr:uid="{19AA2572-3E56-4780-8A2F-E8E3B12216FF}"/>
    <cellStyle name="20% - Accent4 9 4" xfId="524" xr:uid="{53804CA7-4D0A-4875-81DC-23A5BAB98C49}"/>
    <cellStyle name="20% - Accent4 9 5" xfId="525" xr:uid="{3C177757-2C4D-4307-8529-1305A66B39C8}"/>
    <cellStyle name="20% - Accent5 10" xfId="526" xr:uid="{76E76E9C-53B4-4948-BDEB-15AF743CCB73}"/>
    <cellStyle name="20% - Accent5 11" xfId="527" xr:uid="{6751154F-5ADD-460D-B65A-2461B336CE51}"/>
    <cellStyle name="20% - Accent5 12" xfId="528" xr:uid="{B2109251-AE6E-40D4-AF17-3FEA47745790}"/>
    <cellStyle name="20% - Accent5 13" xfId="529" xr:uid="{F74F1684-1DA6-462C-9D40-AB8AFB31B350}"/>
    <cellStyle name="20% - Accent5 14" xfId="530" xr:uid="{769E7B60-1959-4E33-BB37-76AE92D7AA37}"/>
    <cellStyle name="20% - Accent5 15" xfId="531" xr:uid="{00849D6C-9E30-40AF-A226-6CC06010F8BB}"/>
    <cellStyle name="20% - Accent5 16" xfId="532" xr:uid="{CF77F80F-0190-4478-8592-255EAC5CD292}"/>
    <cellStyle name="20% - Accent5 2" xfId="533" xr:uid="{A88C14FA-47C6-4DB0-BB18-DBF0CAE3ADEB}"/>
    <cellStyle name="20% - Accent5 2 10" xfId="534" xr:uid="{7939189C-6629-49AE-BAC5-F92F8F5C122B}"/>
    <cellStyle name="20% - Accent5 2 11" xfId="535" xr:uid="{852A5147-C1BD-4790-84D1-D80EAEE5CB95}"/>
    <cellStyle name="20% - Accent5 2 11 2" xfId="536" xr:uid="{A3101464-E16D-4478-A16B-746E6A7546C0}"/>
    <cellStyle name="20% - Accent5 2 11 3" xfId="537" xr:uid="{40054564-594E-4032-A404-3927F1DA326F}"/>
    <cellStyle name="20% - Accent5 2 11 4" xfId="538" xr:uid="{C9E27B52-4BD0-4040-ADB5-8DD405ADDA4E}"/>
    <cellStyle name="20% - Accent5 2 11 5" xfId="539" xr:uid="{4FEF6184-AAAC-4BFC-B2EA-75AE3CD426C2}"/>
    <cellStyle name="20% - Accent5 2 12" xfId="540" xr:uid="{1E3CEF2C-BC71-4E2C-827C-259C824C0939}"/>
    <cellStyle name="20% - Accent5 2 13" xfId="541" xr:uid="{C3BD4483-7B9B-47EF-9A53-BBB8C901B54C}"/>
    <cellStyle name="20% - Accent5 2 14" xfId="542" xr:uid="{89FA9394-FD4D-4AB6-B2CA-2DDA995F01CE}"/>
    <cellStyle name="20% - Accent5 2 15" xfId="543" xr:uid="{4171E8F4-5553-4D93-868F-B93CD60B1AF5}"/>
    <cellStyle name="20% - Accent5 2 16" xfId="544" xr:uid="{C428BD64-B21E-4E2A-9E13-926965868C2E}"/>
    <cellStyle name="20% - Accent5 2 2" xfId="545" xr:uid="{B22EBF2A-2499-42FD-8559-5AD967327742}"/>
    <cellStyle name="20% - Accent5 2 2 2" xfId="546" xr:uid="{102B11D1-1054-4131-9CD9-C466242CF951}"/>
    <cellStyle name="20% - Accent5 2 2 3" xfId="547" xr:uid="{6F0E35F4-675D-4D3E-85F2-77B3F5885EFB}"/>
    <cellStyle name="20% - Accent5 2 2 4" xfId="548" xr:uid="{546C8B86-26D5-4949-870E-3B44FF7E84EC}"/>
    <cellStyle name="20% - Accent5 2 2 5" xfId="549" xr:uid="{69321EFD-9B49-4080-AAB2-DE54E0DB1248}"/>
    <cellStyle name="20% - Accent5 2 2 6" xfId="550" xr:uid="{2D851D40-0F12-4F99-BE55-AB5289753094}"/>
    <cellStyle name="20% - Accent5 2 2 7" xfId="551" xr:uid="{774456E7-621F-4E28-8B5C-B7C5D2F5B4C0}"/>
    <cellStyle name="20% - Accent5 2 2 8" xfId="552" xr:uid="{6D963B41-CA33-4F7F-9184-104563D9E430}"/>
    <cellStyle name="20% - Accent5 2 2 9" xfId="553" xr:uid="{6B720E79-456A-417F-9E26-B7CC347E117A}"/>
    <cellStyle name="20% - Accent5 2 3" xfId="554" xr:uid="{4C05E5D2-1ABB-4B10-A8B2-70476EECA6DA}"/>
    <cellStyle name="20% - Accent5 2 3 2" xfId="555" xr:uid="{EBC03D91-CA11-4D6A-B41B-B79FDD3DD186}"/>
    <cellStyle name="20% - Accent5 2 3 3" xfId="556" xr:uid="{F664F727-0E77-4E27-9325-EDE2CB93B38E}"/>
    <cellStyle name="20% - Accent5 2 3 4" xfId="557" xr:uid="{9538854E-7ACB-4896-8E1D-893724B5DCDF}"/>
    <cellStyle name="20% - Accent5 2 3 5" xfId="558" xr:uid="{EEEDF84A-3B5C-4FE5-A1D0-37DA1BC8CB96}"/>
    <cellStyle name="20% - Accent5 2 3 6" xfId="559" xr:uid="{085733E6-402A-4B01-BD09-710E2E2D0FD6}"/>
    <cellStyle name="20% - Accent5 2 3 7" xfId="560" xr:uid="{52E7B6B9-46C5-4118-8EF4-F94919EF5950}"/>
    <cellStyle name="20% - Accent5 2 3 8" xfId="561" xr:uid="{A80A22C9-C62C-49CF-8D33-EF038D1CDCF5}"/>
    <cellStyle name="20% - Accent5 2 3 9" xfId="562" xr:uid="{B30590A3-FD56-4C80-B4D8-3B00FDE65E50}"/>
    <cellStyle name="20% - Accent5 2 4" xfId="563" xr:uid="{11311C0E-9ACA-47ED-A864-03489D7DB952}"/>
    <cellStyle name="20% - Accent5 2 4 2" xfId="564" xr:uid="{914A720C-AFCB-464E-9F9D-6810AF5E0FFB}"/>
    <cellStyle name="20% - Accent5 2 4 3" xfId="565" xr:uid="{98355F31-B457-4277-9BAF-AF8C300E82E6}"/>
    <cellStyle name="20% - Accent5 2 4 4" xfId="566" xr:uid="{DB59A59F-BBFE-41D0-9585-7FCFEA5D5732}"/>
    <cellStyle name="20% - Accent5 2 4 5" xfId="567" xr:uid="{86F3F5ED-8D05-4B76-BD30-5F5B5770BFB2}"/>
    <cellStyle name="20% - Accent5 2 4 6" xfId="568" xr:uid="{1491D125-C75C-414B-B60A-17A2E64F1762}"/>
    <cellStyle name="20% - Accent5 2 4 7" xfId="569" xr:uid="{88C5BB8D-7EDB-46DC-B9B4-19EF6427AB22}"/>
    <cellStyle name="20% - Accent5 2 4 8" xfId="570" xr:uid="{02593416-145B-49C6-9BBB-603525C26ABD}"/>
    <cellStyle name="20% - Accent5 2 4 9" xfId="571" xr:uid="{A809CF2A-F986-450F-812E-46AE7DB3143B}"/>
    <cellStyle name="20% - Accent5 2 5" xfId="572" xr:uid="{A6382A99-C879-4402-9660-F190B80D6524}"/>
    <cellStyle name="20% - Accent5 2 5 2" xfId="573" xr:uid="{8D037FD1-1878-4717-96D3-F8D7BD1C650C}"/>
    <cellStyle name="20% - Accent5 2 5 3" xfId="574" xr:uid="{451B2BAD-7FBE-470A-8B6D-428042B7B599}"/>
    <cellStyle name="20% - Accent5 2 5 4" xfId="575" xr:uid="{0BAB0053-DB3B-4339-8756-829D549600DA}"/>
    <cellStyle name="20% - Accent5 2 5 5" xfId="576" xr:uid="{E18A5678-47BF-4116-8D5B-4C0E9C4AD606}"/>
    <cellStyle name="20% - Accent5 2 6" xfId="577" xr:uid="{5793ED59-388C-4B9F-839C-3948D1605D68}"/>
    <cellStyle name="20% - Accent5 2 6 2" xfId="578" xr:uid="{891604C3-8C9F-4005-AF17-AEC0402E2F49}"/>
    <cellStyle name="20% - Accent5 2 6 3" xfId="579" xr:uid="{55D4CEEA-A1BA-47DA-A6CE-40767F0E021C}"/>
    <cellStyle name="20% - Accent5 2 6 4" xfId="580" xr:uid="{3D9CE800-857D-4D9A-8923-93F80EBB6980}"/>
    <cellStyle name="20% - Accent5 2 6 5" xfId="581" xr:uid="{589D0563-9FE9-4EE8-9639-3CCEFB8D5DAE}"/>
    <cellStyle name="20% - Accent5 2 7" xfId="582" xr:uid="{52ED0DC8-E196-4B32-A24F-88F560C46120}"/>
    <cellStyle name="20% - Accent5 2 8" xfId="583" xr:uid="{B24E8F6F-2DDA-4535-B94E-AAB710F1E90D}"/>
    <cellStyle name="20% - Accent5 2 9" xfId="584" xr:uid="{1AC6BEEC-6D21-4921-A646-5D2DC3C6847F}"/>
    <cellStyle name="20% - Accent5 3" xfId="585" xr:uid="{EE010943-19C4-4EE0-8DE6-8C1C87D545A0}"/>
    <cellStyle name="20% - Accent5 3 10" xfId="586" xr:uid="{A94BC21B-8646-4D27-89AA-0A3B1956F8A1}"/>
    <cellStyle name="20% - Accent5 3 2" xfId="587" xr:uid="{2D70AB5A-BCCC-4727-9C9A-1928F5B6C0F0}"/>
    <cellStyle name="20% - Accent5 3 3" xfId="588" xr:uid="{6E6F61C1-C99A-4513-8105-0AF4D9BEF14D}"/>
    <cellStyle name="20% - Accent5 3 4" xfId="589" xr:uid="{90F93998-1988-4FD8-9476-BA5A328E88D3}"/>
    <cellStyle name="20% - Accent5 3 5" xfId="590" xr:uid="{3669240A-1962-4690-BFF1-CA02B8B0001F}"/>
    <cellStyle name="20% - Accent5 3 6" xfId="591" xr:uid="{45C653AB-4FD4-4049-A34A-2549A61BE09F}"/>
    <cellStyle name="20% - Accent5 3 6 2" xfId="592" xr:uid="{006F6B1E-85F6-4A2A-A6C6-718FAC31EC07}"/>
    <cellStyle name="20% - Accent5 3 6 3" xfId="593" xr:uid="{0ACEDB79-5365-444C-BC6B-B0F2D83FC6E7}"/>
    <cellStyle name="20% - Accent5 3 6 4" xfId="594" xr:uid="{49E49CFD-2928-4322-85C2-6FAE4829BA59}"/>
    <cellStyle name="20% - Accent5 3 6 5" xfId="595" xr:uid="{C2A6EBB4-ED31-4844-B13F-1AD704BF5C5F}"/>
    <cellStyle name="20% - Accent5 3 7" xfId="596" xr:uid="{35B85D25-2DB1-420D-BAAD-A9FAB2384F66}"/>
    <cellStyle name="20% - Accent5 3 8" xfId="597" xr:uid="{9FBAADF5-3715-4DAB-868F-AF35C37EA013}"/>
    <cellStyle name="20% - Accent5 3 9" xfId="598" xr:uid="{F7B7B221-F058-4D47-9FF8-B218E75D2D90}"/>
    <cellStyle name="20% - Accent5 4" xfId="599" xr:uid="{BEF2C4EC-DDCC-4046-8875-0AFD2ADC17F0}"/>
    <cellStyle name="20% - Accent5 4 10" xfId="600" xr:uid="{63D1010B-5748-44D6-AB68-64F80DD105FC}"/>
    <cellStyle name="20% - Accent5 4 2" xfId="601" xr:uid="{51AABFFC-2B63-4CD2-BE34-9AB9F1F18174}"/>
    <cellStyle name="20% - Accent5 4 2 2" xfId="602" xr:uid="{30BFD18D-B249-496B-936E-FE48B1424E1E}"/>
    <cellStyle name="20% - Accent5 4 2 3" xfId="603" xr:uid="{764A0FE6-F7AC-485A-A6E8-4820CE48BA7B}"/>
    <cellStyle name="20% - Accent5 4 2 4" xfId="604" xr:uid="{16849940-1B23-4601-859C-00755112863E}"/>
    <cellStyle name="20% - Accent5 4 2 5" xfId="605" xr:uid="{8018096C-16B3-4B7E-B90E-D43885F124DD}"/>
    <cellStyle name="20% - Accent5 4 3" xfId="606" xr:uid="{3DD74C4E-BA9C-47EF-8EEE-0EE8432675F5}"/>
    <cellStyle name="20% - Accent5 4 4" xfId="607" xr:uid="{DBE72E4B-4680-4CA0-BF47-57592A09ACB6}"/>
    <cellStyle name="20% - Accent5 4 5" xfId="608" xr:uid="{9CAA6F49-2785-4BE3-BA0D-6531881CA1BC}"/>
    <cellStyle name="20% - Accent5 4 6" xfId="609" xr:uid="{93F35870-9C74-4545-8E06-5A66F282507C}"/>
    <cellStyle name="20% - Accent5 4 7" xfId="610" xr:uid="{00AEA73A-BCE7-42AD-9A84-9DF542F6C007}"/>
    <cellStyle name="20% - Accent5 4 8" xfId="611" xr:uid="{C2B47152-3AD0-472E-8F6D-50A58347260B}"/>
    <cellStyle name="20% - Accent5 4 9" xfId="612" xr:uid="{F664CE3E-DE4F-48FC-BF6E-989457531B52}"/>
    <cellStyle name="20% - Accent5 5" xfId="613" xr:uid="{81971399-5C5C-4137-8125-7A99BE2488D2}"/>
    <cellStyle name="20% - Accent5 5 2" xfId="614" xr:uid="{42C391AC-F1F8-4580-839B-93425165480C}"/>
    <cellStyle name="20% - Accent5 5 3" xfId="615" xr:uid="{236E39A2-6A60-47D7-8EA5-99E6D15759FA}"/>
    <cellStyle name="20% - Accent5 5 4" xfId="616" xr:uid="{8EAD2EC5-C8A9-43FC-9290-1E30C58AD933}"/>
    <cellStyle name="20% - Accent5 5 5" xfId="617" xr:uid="{CC565C4C-6947-400E-B15F-36197F1D955F}"/>
    <cellStyle name="20% - Accent5 5 6" xfId="618" xr:uid="{2CFC75DF-14B0-4BEE-9DF4-30F33B67CF26}"/>
    <cellStyle name="20% - Accent5 6" xfId="619" xr:uid="{64136178-136E-451A-B7F2-F42AD51CB645}"/>
    <cellStyle name="20% - Accent5 6 2" xfId="620" xr:uid="{DAC3745F-7AB4-47AE-9EED-92C193FA6471}"/>
    <cellStyle name="20% - Accent5 6 3" xfId="621" xr:uid="{5B2FF545-943A-4273-894C-F91745307D6F}"/>
    <cellStyle name="20% - Accent5 6 4" xfId="622" xr:uid="{868999CE-2FD4-49FC-BD6C-CEAA1BA2824B}"/>
    <cellStyle name="20% - Accent5 6 5" xfId="623" xr:uid="{D059E17A-830F-461D-BA1A-227FFE1E4836}"/>
    <cellStyle name="20% - Accent5 6 6" xfId="624" xr:uid="{A0A3BD74-8E4E-4192-923C-7FE989C3F23A}"/>
    <cellStyle name="20% - Accent5 7" xfId="625" xr:uid="{4274F1FB-BDA1-4133-99D1-FC87B804FC53}"/>
    <cellStyle name="20% - Accent5 7 2" xfId="626" xr:uid="{0D661240-115F-4F45-812E-5AE8D26A9967}"/>
    <cellStyle name="20% - Accent5 7 3" xfId="627" xr:uid="{942A5FF8-F9DE-4C44-AAAA-301F72D86D8A}"/>
    <cellStyle name="20% - Accent5 7 4" xfId="628" xr:uid="{00A4640F-B73A-458C-AD34-56C5B975CBD4}"/>
    <cellStyle name="20% - Accent5 7 5" xfId="629" xr:uid="{8959DDE3-AA95-44BD-BC77-67437723C17C}"/>
    <cellStyle name="20% - Accent5 7 6" xfId="630" xr:uid="{598A34D8-F00A-4369-B271-C0989F842432}"/>
    <cellStyle name="20% - Accent5 8" xfId="631" xr:uid="{4D5F9AC1-9B11-4684-A129-352EA3B42301}"/>
    <cellStyle name="20% - Accent5 8 2" xfId="632" xr:uid="{418619F1-62EC-4BE9-9323-B990984B449F}"/>
    <cellStyle name="20% - Accent5 9" xfId="633" xr:uid="{42C3905F-D604-456A-B4E7-CFC27C8030C2}"/>
    <cellStyle name="20% - Accent6 10" xfId="634" xr:uid="{FA96D5F1-C611-4678-B9B3-649D7B1B7DC8}"/>
    <cellStyle name="20% - Accent6 10 2" xfId="635" xr:uid="{5E728FED-7103-4A28-A4D8-07033DD21A49}"/>
    <cellStyle name="20% - Accent6 10 3" xfId="636" xr:uid="{30E94492-38FF-45C4-ADEE-46F684B9852C}"/>
    <cellStyle name="20% - Accent6 10 4" xfId="637" xr:uid="{3CA1EE18-B382-4096-AB76-AAB36CC90195}"/>
    <cellStyle name="20% - Accent6 10 5" xfId="638" xr:uid="{D3ED10F7-4961-41B4-A3E2-676FCE432029}"/>
    <cellStyle name="20% - Accent6 11" xfId="639" xr:uid="{2542DDD4-17DA-404F-95CA-8B38CBA11A5F}"/>
    <cellStyle name="20% - Accent6 11 2" xfId="640" xr:uid="{EAD818B2-2704-450B-B992-976035A0FB15}"/>
    <cellStyle name="20% - Accent6 11 3" xfId="641" xr:uid="{722049EE-FDBF-4B81-8262-B8150F10230E}"/>
    <cellStyle name="20% - Accent6 11 4" xfId="642" xr:uid="{3D9CAEA1-2A8B-4F09-A13D-189A87CF6E2D}"/>
    <cellStyle name="20% - Accent6 11 5" xfId="643" xr:uid="{B37E4199-9EE6-40F1-83AC-CE6D71B80DDC}"/>
    <cellStyle name="20% - Accent6 12" xfId="644" xr:uid="{EF2469CA-B40D-421D-A894-E9D7BA2732BA}"/>
    <cellStyle name="20% - Accent6 12 2" xfId="645" xr:uid="{E316FFD2-D7D8-4AEE-8830-391EBF13C99C}"/>
    <cellStyle name="20% - Accent6 12 3" xfId="646" xr:uid="{FE3B28EB-4605-401A-847E-947C027F0BD8}"/>
    <cellStyle name="20% - Accent6 12 4" xfId="647" xr:uid="{2F6804E0-94DC-48D7-8C8A-DA01094C19E7}"/>
    <cellStyle name="20% - Accent6 12 5" xfId="648" xr:uid="{1C0D13B1-5E1B-4218-8DC2-8187B6889D3F}"/>
    <cellStyle name="20% - Accent6 13" xfId="649" xr:uid="{65460193-6127-4287-B71C-FB74CC7E1856}"/>
    <cellStyle name="20% - Accent6 14" xfId="650" xr:uid="{4B69778E-2828-4DC1-9112-1BDFD8BCF79E}"/>
    <cellStyle name="20% - Accent6 15" xfId="651" xr:uid="{FB95AF23-5CE3-4495-8E7A-19583CDB0549}"/>
    <cellStyle name="20% - Accent6 16" xfId="652" xr:uid="{6C45DC02-4C93-4741-85E3-63C467B3ED73}"/>
    <cellStyle name="20% - Accent6 17" xfId="653" xr:uid="{DF794988-5930-4389-93F5-28F8510EA5CF}"/>
    <cellStyle name="20% - Accent6 18" xfId="654" xr:uid="{070E3D79-F686-4AD9-BB7C-27DAB7C6026D}"/>
    <cellStyle name="20% - Accent6 19" xfId="655" xr:uid="{C9CE29C0-9373-4987-B558-9FA519A5ED00}"/>
    <cellStyle name="20% - Accent6 2" xfId="656" xr:uid="{42E0B8A6-B229-4128-B081-341066248C7D}"/>
    <cellStyle name="20% - Accent6 2 10" xfId="657" xr:uid="{037CBDCC-5181-40D5-AC6C-6416A9405A4A}"/>
    <cellStyle name="20% - Accent6 2 10 2" xfId="658" xr:uid="{46FF4DF8-14A7-4AFF-B6E6-A0D146B9082F}"/>
    <cellStyle name="20% - Accent6 2 10 3" xfId="659" xr:uid="{1EA169ED-6875-446A-9013-88E61BA71B3A}"/>
    <cellStyle name="20% - Accent6 2 10 4" xfId="660" xr:uid="{35B9C49A-31E8-4EF2-B998-6BC7B46C9EDF}"/>
    <cellStyle name="20% - Accent6 2 10 5" xfId="661" xr:uid="{4E7959CA-DE14-4B15-9B12-567EB0300D01}"/>
    <cellStyle name="20% - Accent6 2 11" xfId="662" xr:uid="{DF5FDAAC-24D7-4779-B90F-F991E0283360}"/>
    <cellStyle name="20% - Accent6 2 12" xfId="663" xr:uid="{171C4892-EAB3-47FA-AB11-8104787CF9C6}"/>
    <cellStyle name="20% - Accent6 2 13" xfId="664" xr:uid="{A384738A-C43C-42BB-9286-09F91A02BBFD}"/>
    <cellStyle name="20% - Accent6 2 14" xfId="665" xr:uid="{758E4139-2DD3-4A8D-80F7-C323319471C4}"/>
    <cellStyle name="20% - Accent6 2 15" xfId="666" xr:uid="{9BC6E76B-5A78-4272-97DE-FDFEB68E6B2D}"/>
    <cellStyle name="20% - Accent6 2 16" xfId="667" xr:uid="{D99942FF-7BF6-4EEE-9BB1-8FDABC7093DF}"/>
    <cellStyle name="20% - Accent6 2 2" xfId="668" xr:uid="{A28F2B9D-17E3-4A6E-9B19-A42D045774BC}"/>
    <cellStyle name="20% - Accent6 2 2 2" xfId="669" xr:uid="{660A3B24-21B2-4266-B04F-359ADBAAA51B}"/>
    <cellStyle name="20% - Accent6 2 2 3" xfId="670" xr:uid="{F21A7EBA-E3C8-4773-9D29-C1ADF8D51300}"/>
    <cellStyle name="20% - Accent6 2 2 4" xfId="671" xr:uid="{BD8DE29B-B487-479E-8D5A-278932940A94}"/>
    <cellStyle name="20% - Accent6 2 2 5" xfId="672" xr:uid="{105BBD48-686E-4D45-A23E-1EC19DA4E259}"/>
    <cellStyle name="20% - Accent6 2 2 6" xfId="673" xr:uid="{FDDAAE4A-D2E3-448D-A24F-329DBF97AF7E}"/>
    <cellStyle name="20% - Accent6 2 2 7" xfId="674" xr:uid="{A2884D6E-272B-4C95-BEB8-FCB1E3836E35}"/>
    <cellStyle name="20% - Accent6 2 2 8" xfId="675" xr:uid="{58E111BC-0880-4F27-855B-9E486C58813B}"/>
    <cellStyle name="20% - Accent6 2 2 9" xfId="676" xr:uid="{8B4B7A0A-3F36-4E56-9AD7-AB3E83F0FEBE}"/>
    <cellStyle name="20% - Accent6 2 3" xfId="677" xr:uid="{F19E6710-C712-4500-9954-E95C0971AF31}"/>
    <cellStyle name="20% - Accent6 2 3 2" xfId="678" xr:uid="{D1739A5D-F17D-40A6-87B7-B8029E56B392}"/>
    <cellStyle name="20% - Accent6 2 3 3" xfId="679" xr:uid="{36F23DCB-DDA4-4161-B36D-E00C262A2D18}"/>
    <cellStyle name="20% - Accent6 2 3 4" xfId="680" xr:uid="{3A021645-4A20-4753-BCC6-BEC45C8EB72C}"/>
    <cellStyle name="20% - Accent6 2 3 5" xfId="681" xr:uid="{35DB47D8-C704-4771-8036-7721A1B3F3D7}"/>
    <cellStyle name="20% - Accent6 2 3 6" xfId="682" xr:uid="{BEDE1CB3-71EA-4AFC-A570-3496C1DA2E6A}"/>
    <cellStyle name="20% - Accent6 2 3 7" xfId="683" xr:uid="{B539D14B-C014-4EAC-B3A8-22FE5E894935}"/>
    <cellStyle name="20% - Accent6 2 3 8" xfId="684" xr:uid="{61E7CEC2-D11D-4B95-B1AA-7A5D1D38A479}"/>
    <cellStyle name="20% - Accent6 2 3 9" xfId="685" xr:uid="{B434727F-C112-482C-8652-0066FBB92F11}"/>
    <cellStyle name="20% - Accent6 2 4" xfId="686" xr:uid="{ECAB7F8B-4A39-4308-A5B4-0474EEFE3B9D}"/>
    <cellStyle name="20% - Accent6 2 4 2" xfId="687" xr:uid="{85D5C6E6-748A-46A8-BE89-95CE3C56DB0D}"/>
    <cellStyle name="20% - Accent6 2 4 3" xfId="688" xr:uid="{C35CDA6F-5820-480C-BF6A-CC05414995B0}"/>
    <cellStyle name="20% - Accent6 2 4 4" xfId="689" xr:uid="{10675ECD-CDE0-4C12-B96B-BC57F9C02FE5}"/>
    <cellStyle name="20% - Accent6 2 4 5" xfId="690" xr:uid="{EBEBE2B5-CF68-465B-B6EE-F8AD41419D44}"/>
    <cellStyle name="20% - Accent6 2 4 6" xfId="691" xr:uid="{D40C4EE9-E3A3-40A4-8487-A711A6A8D5BA}"/>
    <cellStyle name="20% - Accent6 2 4 7" xfId="692" xr:uid="{DFF13A55-A170-4562-83AB-BECE665CD064}"/>
    <cellStyle name="20% - Accent6 2 4 8" xfId="693" xr:uid="{1BAE2846-19E5-47E4-AA60-2C2A9F4F5093}"/>
    <cellStyle name="20% - Accent6 2 4 9" xfId="694" xr:uid="{C8CF5C2C-F2FF-445E-A422-1D8643AB9A8E}"/>
    <cellStyle name="20% - Accent6 2 5" xfId="695" xr:uid="{57472F57-4D5D-4DC2-AB82-CF66E65FC545}"/>
    <cellStyle name="20% - Accent6 2 5 2" xfId="696" xr:uid="{284593BB-3DF2-497A-BCF2-01FD15D22D4C}"/>
    <cellStyle name="20% - Accent6 2 5 3" xfId="697" xr:uid="{3D639A78-E99C-425A-AE8E-F929F7ADE2D8}"/>
    <cellStyle name="20% - Accent6 2 5 4" xfId="698" xr:uid="{1497D26C-204C-4F6C-97E8-0202CBE3BD4A}"/>
    <cellStyle name="20% - Accent6 2 5 5" xfId="699" xr:uid="{92BFC6C6-B7AF-43FC-BEE6-04AB873BF1C3}"/>
    <cellStyle name="20% - Accent6 2 5 6" xfId="700" xr:uid="{DCB9C1E7-7447-469D-9F45-BCF77BCA79D9}"/>
    <cellStyle name="20% - Accent6 2 5 7" xfId="701" xr:uid="{258F05F4-F6B3-4411-AE87-36D7D9EF830F}"/>
    <cellStyle name="20% - Accent6 2 5 8" xfId="702" xr:uid="{EBA109B9-162F-4DE0-8002-292383D7EBA6}"/>
    <cellStyle name="20% - Accent6 2 5 9" xfId="703" xr:uid="{BBB56D31-6C1F-4CD7-81A1-E28E97805A3C}"/>
    <cellStyle name="20% - Accent6 2 6" xfId="704" xr:uid="{1D4E6ED8-4230-41E7-B4DF-9EEF93590D39}"/>
    <cellStyle name="20% - Accent6 2 7" xfId="705" xr:uid="{7AE03267-D5BC-4127-9DA5-9F740DD305FC}"/>
    <cellStyle name="20% - Accent6 2 8" xfId="706" xr:uid="{FD4E5543-5055-47DA-9C9A-416B1E1745A0}"/>
    <cellStyle name="20% - Accent6 2 9" xfId="707" xr:uid="{436D6426-5979-438A-84F4-1557C91DF66F}"/>
    <cellStyle name="20% - Accent6 20" xfId="708" xr:uid="{0A91B874-686C-4E9E-9DBF-42505E83262A}"/>
    <cellStyle name="20% - Accent6 21" xfId="709" xr:uid="{C9D16561-F0D5-4E57-8789-F0CF447E385B}"/>
    <cellStyle name="20% - Accent6 22" xfId="710" xr:uid="{62E413E5-3568-4F30-8534-232D65908210}"/>
    <cellStyle name="20% - Accent6 23" xfId="711" xr:uid="{BBAC1FCC-40FE-4FAE-8555-679BA8E7EBEA}"/>
    <cellStyle name="20% - Accent6 24" xfId="712" xr:uid="{2B2270F6-3388-4B7D-95A5-9FD689E70EE3}"/>
    <cellStyle name="20% - Accent6 25" xfId="713" xr:uid="{BC300BA0-4747-4037-8430-44B6913A5078}"/>
    <cellStyle name="20% - Accent6 26" xfId="714" xr:uid="{3B1BE7CA-B658-4F7C-B1EC-26513146EA8C}"/>
    <cellStyle name="20% - Accent6 27" xfId="715" xr:uid="{9A849384-2722-4E01-B5E8-EAC57825FE88}"/>
    <cellStyle name="20% - Accent6 3" xfId="716" xr:uid="{4867A831-F116-49B8-AAC1-5E7E766D5694}"/>
    <cellStyle name="20% - Accent6 3 10" xfId="717" xr:uid="{99A747F1-FE3B-49B1-AC43-995FC3D4590B}"/>
    <cellStyle name="20% - Accent6 3 2" xfId="718" xr:uid="{1367AFCA-061B-48B0-AF1E-E2B1142E300B}"/>
    <cellStyle name="20% - Accent6 3 3" xfId="719" xr:uid="{15CF31E0-2DED-48F9-A9FA-AE684180DAF5}"/>
    <cellStyle name="20% - Accent6 3 4" xfId="720" xr:uid="{449EDF1B-1625-419C-AFAE-4528E962731F}"/>
    <cellStyle name="20% - Accent6 3 5" xfId="721" xr:uid="{E90B3580-2814-4AF5-A38A-E67CBBB10DB9}"/>
    <cellStyle name="20% - Accent6 3 6" xfId="722" xr:uid="{42262D09-3BFF-4347-88EF-C3174C6B2418}"/>
    <cellStyle name="20% - Accent6 3 7" xfId="723" xr:uid="{724BF41E-BE98-4389-A4AC-2A353C776AE8}"/>
    <cellStyle name="20% - Accent6 3 8" xfId="724" xr:uid="{2AFECE66-4257-4426-80F6-56AC8F16D23A}"/>
    <cellStyle name="20% - Accent6 3 9" xfId="725" xr:uid="{0CB0B077-DE16-4F2C-9C09-2ADBDB8B765C}"/>
    <cellStyle name="20% - Accent6 4" xfId="726" xr:uid="{97AD74EA-7190-40B0-86A8-787F9F49390E}"/>
    <cellStyle name="20% - Accent6 4 2" xfId="727" xr:uid="{E3A9EB45-ED9D-4283-B2C4-1F9D93A679F3}"/>
    <cellStyle name="20% - Accent6 4 3" xfId="728" xr:uid="{6DE4EE9E-A045-4722-955B-1BFEC33D7257}"/>
    <cellStyle name="20% - Accent6 4 4" xfId="729" xr:uid="{F4D7BB7D-BD7F-4211-A0CA-C606B539D903}"/>
    <cellStyle name="20% - Accent6 4 5" xfId="730" xr:uid="{BEFD61E3-9F8D-431D-82F7-6BEA003F93EF}"/>
    <cellStyle name="20% - Accent6 4 6" xfId="731" xr:uid="{B0EA19C8-EFD6-4154-B9BF-CA4DD6B030F5}"/>
    <cellStyle name="20% - Accent6 5" xfId="732" xr:uid="{DD86D7B7-281A-4201-AA29-E59C8909CFB8}"/>
    <cellStyle name="20% - Accent6 5 2" xfId="733" xr:uid="{A6BDE2E8-C77F-4C03-AF11-CFA39E5F6D32}"/>
    <cellStyle name="20% - Accent6 5 3" xfId="734" xr:uid="{D6DB7D07-AE7E-4762-8271-F41F02C8C9C1}"/>
    <cellStyle name="20% - Accent6 5 4" xfId="735" xr:uid="{6842DC50-19B4-477C-A6C9-4033EAED68A9}"/>
    <cellStyle name="20% - Accent6 5 5" xfId="736" xr:uid="{0F3ECA93-661D-405A-BAE9-D3CEAD66C441}"/>
    <cellStyle name="20% - Accent6 5 6" xfId="737" xr:uid="{0C38C888-EE24-4AEF-853D-7984F83FBD72}"/>
    <cellStyle name="20% - Accent6 6" xfId="738" xr:uid="{16D43987-EDF6-401A-BE37-4BE57DBC5C67}"/>
    <cellStyle name="20% - Accent6 6 2" xfId="739" xr:uid="{6715520E-FB23-47EE-AA42-872E73BD9852}"/>
    <cellStyle name="20% - Accent6 6 3" xfId="740" xr:uid="{9E38616F-6BE7-4FEB-8877-E41B3B62E662}"/>
    <cellStyle name="20% - Accent6 6 4" xfId="741" xr:uid="{62444692-F7A5-4941-8E0B-080C2781AFEF}"/>
    <cellStyle name="20% - Accent6 6 5" xfId="742" xr:uid="{D94746BC-D78A-4586-A617-069F1C4E0082}"/>
    <cellStyle name="20% - Accent6 6 6" xfId="743" xr:uid="{BFD2A981-A45F-493A-AD85-0C6A00A70DFE}"/>
    <cellStyle name="20% - Accent6 7" xfId="744" xr:uid="{F70A216F-3678-4F23-A83F-08806BB2C03D}"/>
    <cellStyle name="20% - Accent6 7 2" xfId="745" xr:uid="{A3DAAB26-1869-4ADD-A1E8-045A1F28E43C}"/>
    <cellStyle name="20% - Accent6 7 3" xfId="746" xr:uid="{4E03BD17-754B-4D60-9F69-7364D726E73B}"/>
    <cellStyle name="20% - Accent6 7 4" xfId="747" xr:uid="{74D4ADDA-1744-42C2-8893-F705FFF4D20D}"/>
    <cellStyle name="20% - Accent6 7 5" xfId="748" xr:uid="{E2054768-C5EC-481B-83EE-ECE3AB3554A8}"/>
    <cellStyle name="20% - Accent6 7 6" xfId="749" xr:uid="{3BD879BD-0E8F-4FF8-B65B-2F605DB9FDB6}"/>
    <cellStyle name="20% - Accent6 8" xfId="750" xr:uid="{7308AE42-BE1B-46B4-8E15-27E82BD9822E}"/>
    <cellStyle name="20% - Accent6 8 2" xfId="751" xr:uid="{2477FA7C-9870-41C3-B83A-BD5989B76070}"/>
    <cellStyle name="20% - Accent6 8 3" xfId="752" xr:uid="{C5968595-B819-41CE-B7EF-53EEA0C03D29}"/>
    <cellStyle name="20% - Accent6 8 4" xfId="753" xr:uid="{74E7FE36-FF54-4D94-B0A8-CC4BE4745147}"/>
    <cellStyle name="20% - Accent6 8 5" xfId="754" xr:uid="{947017B1-293B-40F6-AFE0-EE459F353D2E}"/>
    <cellStyle name="20% - Accent6 8 6" xfId="755" xr:uid="{E95CB958-51B5-454B-AEF3-CFC0A7F51AC3}"/>
    <cellStyle name="20% - Accent6 9" xfId="756" xr:uid="{8DFECB6F-8C5C-46F1-87A1-5885FA6F4CD8}"/>
    <cellStyle name="20% - Accent6 9 2" xfId="757" xr:uid="{89EDA0D2-BAA4-4A0B-B1C5-B084DADD4143}"/>
    <cellStyle name="20% - Accent6 9 3" xfId="758" xr:uid="{46F76B2F-2D02-4607-9852-AF0903909F19}"/>
    <cellStyle name="20% - Accent6 9 4" xfId="759" xr:uid="{21B9691B-1F9A-4498-8595-F6FAD84B76B4}"/>
    <cellStyle name="20% - Accent6 9 5" xfId="760" xr:uid="{450F12E5-52E0-4925-AE17-360C25BD1B8C}"/>
    <cellStyle name="40% - Accent1 10" xfId="761" xr:uid="{6A98E3F3-0382-4B46-A9FE-13C0628164C0}"/>
    <cellStyle name="40% - Accent1 10 2" xfId="762" xr:uid="{3ED1CD0C-4CF3-4102-88A0-10838EE818D9}"/>
    <cellStyle name="40% - Accent1 10 3" xfId="763" xr:uid="{697D936B-AA1B-46DF-9446-53D7E5C60243}"/>
    <cellStyle name="40% - Accent1 10 4" xfId="764" xr:uid="{D964E409-7C6B-43CC-ADD6-BAE1A004A2EE}"/>
    <cellStyle name="40% - Accent1 10 5" xfId="765" xr:uid="{AF4210E6-88FF-455F-B523-9CA61691E938}"/>
    <cellStyle name="40% - Accent1 11" xfId="766" xr:uid="{A1D5F996-AA40-4AD1-8BFB-7D07FB52708C}"/>
    <cellStyle name="40% - Accent1 11 2" xfId="767" xr:uid="{0208C92F-B2D3-440B-8FA9-F06C793A6062}"/>
    <cellStyle name="40% - Accent1 11 3" xfId="768" xr:uid="{F4DA72CC-F5A5-458D-872D-B420BD717D25}"/>
    <cellStyle name="40% - Accent1 11 4" xfId="769" xr:uid="{3EBE9993-A76E-403E-AD4F-7CC6F44C55A5}"/>
    <cellStyle name="40% - Accent1 11 5" xfId="770" xr:uid="{9E222F70-C5C1-454C-807C-B2B28617D8BD}"/>
    <cellStyle name="40% - Accent1 12" xfId="771" xr:uid="{D4D18C56-4F96-47EB-BD0F-DC19F11887D4}"/>
    <cellStyle name="40% - Accent1 12 2" xfId="772" xr:uid="{1CE8C1BB-3AF8-424C-B203-A26BC8D68A32}"/>
    <cellStyle name="40% - Accent1 12 3" xfId="773" xr:uid="{3ACE32EB-5D0A-4680-943A-9EE7238316C4}"/>
    <cellStyle name="40% - Accent1 12 4" xfId="774" xr:uid="{C6AC964F-BABE-4F30-9C89-2BC6525A9914}"/>
    <cellStyle name="40% - Accent1 12 5" xfId="775" xr:uid="{0EFD5CA1-8B18-4DD3-B69D-9E9EB166F559}"/>
    <cellStyle name="40% - Accent1 13" xfId="776" xr:uid="{41C03C8B-3B82-438D-8D49-5C521B2B4D42}"/>
    <cellStyle name="40% - Accent1 14" xfId="777" xr:uid="{259AE4CB-6C4D-49BF-9E9F-63465481FA09}"/>
    <cellStyle name="40% - Accent1 15" xfId="778" xr:uid="{FB4E30C4-C0E1-4522-BA0E-4F55B7920CA2}"/>
    <cellStyle name="40% - Accent1 16" xfId="779" xr:uid="{695A53F6-D68D-4AAC-816E-CCBD25BB54CA}"/>
    <cellStyle name="40% - Accent1 17" xfId="780" xr:uid="{FCFCFE98-E767-41CB-A646-71E74AFE7A15}"/>
    <cellStyle name="40% - Accent1 18" xfId="781" xr:uid="{A7CFC114-5943-47BD-8F9F-D53BF073C52C}"/>
    <cellStyle name="40% - Accent1 19" xfId="782" xr:uid="{8EA59005-DE7B-4244-923F-C6FFCBE686D7}"/>
    <cellStyle name="40% - Accent1 2" xfId="783" xr:uid="{5B690287-47ED-4F09-85E7-25D3ABBA30DF}"/>
    <cellStyle name="40% - Accent1 2 10" xfId="784" xr:uid="{2C74FFFE-88A2-45ED-9A32-B69867E7972E}"/>
    <cellStyle name="40% - Accent1 2 11" xfId="785" xr:uid="{3761EDB8-7B15-4508-8DAC-F5D8FC821918}"/>
    <cellStyle name="40% - Accent1 2 11 2" xfId="786" xr:uid="{8C89F0D8-7C67-4595-BCAA-3FA1A3580E4B}"/>
    <cellStyle name="40% - Accent1 2 11 3" xfId="787" xr:uid="{B66B6C31-A220-44E4-A9A5-1B9F5E3D8A19}"/>
    <cellStyle name="40% - Accent1 2 11 4" xfId="788" xr:uid="{7C99E66F-9DA9-4573-ADF6-05F375536A21}"/>
    <cellStyle name="40% - Accent1 2 11 5" xfId="789" xr:uid="{42974EF3-4332-49E2-BBFB-F147DC5949B0}"/>
    <cellStyle name="40% - Accent1 2 12" xfId="790" xr:uid="{743DAABD-2DBD-402E-99EF-F45E894A5E57}"/>
    <cellStyle name="40% - Accent1 2 13" xfId="791" xr:uid="{30398B0A-9D5A-4F3B-B6FA-C1221B1F9992}"/>
    <cellStyle name="40% - Accent1 2 14" xfId="792" xr:uid="{AA7948E4-CF73-4ACE-95DB-F64DC4362C60}"/>
    <cellStyle name="40% - Accent1 2 15" xfId="793" xr:uid="{DB43E8D3-5FD0-4B97-903F-E0109F5E33C0}"/>
    <cellStyle name="40% - Accent1 2 16" xfId="794" xr:uid="{9874E5EF-FB22-4E6C-A8DF-03ADA4779C26}"/>
    <cellStyle name="40% - Accent1 2 2" xfId="795" xr:uid="{F8CB2C3A-0C75-419A-B8F9-BE44AE0C25F5}"/>
    <cellStyle name="40% - Accent1 2 2 2" xfId="796" xr:uid="{0A00C3DD-9E34-41FB-8054-3A2215DD5E14}"/>
    <cellStyle name="40% - Accent1 2 2 3" xfId="797" xr:uid="{DA15033E-BE5A-47DC-99EE-02AA0B48D1FF}"/>
    <cellStyle name="40% - Accent1 2 2 4" xfId="798" xr:uid="{3F47603E-3BE3-4B46-806C-C51F7CD39B5E}"/>
    <cellStyle name="40% - Accent1 2 2 5" xfId="799" xr:uid="{9BF036ED-481F-48AC-B912-C2626F0CAB60}"/>
    <cellStyle name="40% - Accent1 2 2 6" xfId="800" xr:uid="{40FCC029-A194-4200-A6C9-D9BB84D511C5}"/>
    <cellStyle name="40% - Accent1 2 2 7" xfId="801" xr:uid="{3C44F944-0001-4FA5-B607-BB60BFEB8C97}"/>
    <cellStyle name="40% - Accent1 2 2 8" xfId="802" xr:uid="{69169F57-E803-4CDF-8284-6E3F052EF673}"/>
    <cellStyle name="40% - Accent1 2 2 9" xfId="803" xr:uid="{D2FFE464-C7B6-4CBA-A745-8A11C216F4A7}"/>
    <cellStyle name="40% - Accent1 2 3" xfId="804" xr:uid="{EDB6B757-3CA0-4D7A-B6C2-574F9AA7749F}"/>
    <cellStyle name="40% - Accent1 2 3 2" xfId="805" xr:uid="{835849AE-BA2B-41D3-85AA-6E3B4DE36C41}"/>
    <cellStyle name="40% - Accent1 2 3 3" xfId="806" xr:uid="{7FD0BE86-73A0-42EC-A894-5C30D84C1415}"/>
    <cellStyle name="40% - Accent1 2 3 4" xfId="807" xr:uid="{FA2640D1-0C10-4596-9D12-291BE506542E}"/>
    <cellStyle name="40% - Accent1 2 3 5" xfId="808" xr:uid="{180E0039-C70D-4756-ACE6-A28EAB461536}"/>
    <cellStyle name="40% - Accent1 2 3 6" xfId="809" xr:uid="{3B778D29-BA3F-4A24-9F79-59BEE93E3F47}"/>
    <cellStyle name="40% - Accent1 2 3 7" xfId="810" xr:uid="{9D397F6E-2754-4434-BCCD-3992BED8DE23}"/>
    <cellStyle name="40% - Accent1 2 3 8" xfId="811" xr:uid="{34508005-AA7D-4EC1-A300-2EE3A807412A}"/>
    <cellStyle name="40% - Accent1 2 3 9" xfId="812" xr:uid="{F229583F-BB9C-42CE-A073-027E249B71B5}"/>
    <cellStyle name="40% - Accent1 2 4" xfId="813" xr:uid="{60A73530-905C-48A8-AD60-08CB8A55BD83}"/>
    <cellStyle name="40% - Accent1 2 4 2" xfId="814" xr:uid="{4BAB5799-AF6B-408E-B82F-CC1C2F902749}"/>
    <cellStyle name="40% - Accent1 2 4 3" xfId="815" xr:uid="{E2F31AFC-4464-4B1F-990E-EAB0B1FEF86D}"/>
    <cellStyle name="40% - Accent1 2 4 4" xfId="816" xr:uid="{C1F3B20B-CD22-45FA-95BB-215B121F79C5}"/>
    <cellStyle name="40% - Accent1 2 4 5" xfId="817" xr:uid="{7E8572D9-D1C1-4068-AAE2-627B4C580F73}"/>
    <cellStyle name="40% - Accent1 2 4 6" xfId="818" xr:uid="{265CFE86-3E07-4045-9A14-13D360F9B7CD}"/>
    <cellStyle name="40% - Accent1 2 4 7" xfId="819" xr:uid="{4F128336-788C-49E5-8252-16DA2BBDDDAD}"/>
    <cellStyle name="40% - Accent1 2 4 8" xfId="820" xr:uid="{BADDF12D-C6EA-4F17-8A99-2E343DC773F1}"/>
    <cellStyle name="40% - Accent1 2 4 9" xfId="821" xr:uid="{B10882E1-2AC0-4336-B456-51DBBC55688F}"/>
    <cellStyle name="40% - Accent1 2 5" xfId="822" xr:uid="{77C594E0-599E-4381-910E-2CB40F8BF9B1}"/>
    <cellStyle name="40% - Accent1 2 5 2" xfId="823" xr:uid="{36DCBB9A-F722-4DD3-B4B8-8EFDBFAD770C}"/>
    <cellStyle name="40% - Accent1 2 5 3" xfId="824" xr:uid="{0DFF3C36-3F51-4E65-A196-049BA07C792F}"/>
    <cellStyle name="40% - Accent1 2 5 4" xfId="825" xr:uid="{03870D16-A40E-4DB0-A519-6D6367D740E9}"/>
    <cellStyle name="40% - Accent1 2 5 5" xfId="826" xr:uid="{A0D75CA0-8491-436E-AEB0-B4C97276821C}"/>
    <cellStyle name="40% - Accent1 2 5 6" xfId="827" xr:uid="{0D61B351-AE70-4D2D-B298-56B9B383A6CD}"/>
    <cellStyle name="40% - Accent1 2 5 7" xfId="828" xr:uid="{828F61D6-909C-40A2-9F3E-1F48B942C537}"/>
    <cellStyle name="40% - Accent1 2 5 8" xfId="829" xr:uid="{F4EC6C45-C1E5-4BD8-A8C1-AB8F25C2C2E1}"/>
    <cellStyle name="40% - Accent1 2 5 9" xfId="830" xr:uid="{706A784C-C630-4368-8B56-60D46D41BA28}"/>
    <cellStyle name="40% - Accent1 2 6" xfId="831" xr:uid="{21758FB6-3090-4E07-B44C-8F025F3D287E}"/>
    <cellStyle name="40% - Accent1 2 6 2" xfId="832" xr:uid="{028F8123-C9D9-4709-9DAE-56B83C7079AA}"/>
    <cellStyle name="40% - Accent1 2 6 3" xfId="833" xr:uid="{999FB9A3-14A9-43DA-A986-E4ECB48ED5FA}"/>
    <cellStyle name="40% - Accent1 2 6 4" xfId="834" xr:uid="{192D6C54-1AB5-4EC8-9F59-B6FB1FAB4760}"/>
    <cellStyle name="40% - Accent1 2 6 5" xfId="835" xr:uid="{850D94E6-FEC9-4284-A6F2-A740E9FCA75D}"/>
    <cellStyle name="40% - Accent1 2 7" xfId="836" xr:uid="{65C6AEAC-1D29-4669-898C-1F6239162DAB}"/>
    <cellStyle name="40% - Accent1 2 8" xfId="837" xr:uid="{59E8F45C-0041-41B6-A0C9-7EF2158F7D64}"/>
    <cellStyle name="40% - Accent1 2 9" xfId="838" xr:uid="{E349DD14-7D94-4E24-8EB4-3CA7255C5262}"/>
    <cellStyle name="40% - Accent1 20" xfId="839" xr:uid="{C0A6EC4C-1F2E-40A6-8324-901FA8AE8C2C}"/>
    <cellStyle name="40% - Accent1 21" xfId="840" xr:uid="{9036D962-AA66-45FE-B97E-E56A4F43AE96}"/>
    <cellStyle name="40% - Accent1 22" xfId="841" xr:uid="{457A6315-6C09-4969-A59D-01D0BFB1E5FE}"/>
    <cellStyle name="40% - Accent1 23" xfId="842" xr:uid="{1CC90A9E-ED0E-4009-A720-A221CDB58A99}"/>
    <cellStyle name="40% - Accent1 24" xfId="843" xr:uid="{AD654706-435F-4914-8F30-93C15D626E4D}"/>
    <cellStyle name="40% - Accent1 25" xfId="844" xr:uid="{C44F7AE7-7974-4420-BAFE-5F8DA74292D3}"/>
    <cellStyle name="40% - Accent1 26" xfId="845" xr:uid="{6C76B711-F51F-423B-8F2C-8B822A50F8EA}"/>
    <cellStyle name="40% - Accent1 3" xfId="846" xr:uid="{847BDAE1-F4C6-4193-9EBA-5EC7E704EFAB}"/>
    <cellStyle name="40% - Accent1 3 10" xfId="847" xr:uid="{0CB241DC-7865-4209-A5C7-0635FDC4C0B9}"/>
    <cellStyle name="40% - Accent1 3 2" xfId="848" xr:uid="{3B9D4D68-B16C-44F9-8E2C-91BB7FCB933E}"/>
    <cellStyle name="40% - Accent1 3 3" xfId="849" xr:uid="{82143BDB-1CCD-423A-A376-BB3F13A36D50}"/>
    <cellStyle name="40% - Accent1 3 4" xfId="850" xr:uid="{6C05A4CE-1BBC-478C-9655-961A173B182C}"/>
    <cellStyle name="40% - Accent1 3 5" xfId="851" xr:uid="{C430E3C8-8B63-4485-92A7-8F6B88569BF5}"/>
    <cellStyle name="40% - Accent1 3 6" xfId="852" xr:uid="{B566413E-89C7-4EF4-83D1-3FD5C7C97005}"/>
    <cellStyle name="40% - Accent1 3 7" xfId="853" xr:uid="{F149E06B-C2EF-4410-BD76-C33CF552B277}"/>
    <cellStyle name="40% - Accent1 3 8" xfId="854" xr:uid="{54597D8E-1FC0-4962-BFCB-1654F8768400}"/>
    <cellStyle name="40% - Accent1 3 9" xfId="855" xr:uid="{7A4F550E-1E92-492C-9178-4B82682E9E16}"/>
    <cellStyle name="40% - Accent1 4" xfId="856" xr:uid="{56EF1CFF-2B96-4150-913E-DF57DA3766BB}"/>
    <cellStyle name="40% - Accent1 4 2" xfId="857" xr:uid="{1E9138B4-60DB-46EC-9DD3-31EB38E81D0A}"/>
    <cellStyle name="40% - Accent1 4 3" xfId="858" xr:uid="{E1295D17-9050-481B-AD55-85F2223FEF38}"/>
    <cellStyle name="40% - Accent1 4 4" xfId="859" xr:uid="{6671F541-4E30-474B-A9CB-D379D11D0F8C}"/>
    <cellStyle name="40% - Accent1 4 5" xfId="860" xr:uid="{FE6702E2-DCF5-4881-8ADB-7A2B6DCEFE67}"/>
    <cellStyle name="40% - Accent1 4 6" xfId="861" xr:uid="{EF02F460-CB00-4E88-B801-04B364270597}"/>
    <cellStyle name="40% - Accent1 5" xfId="862" xr:uid="{6DC407E0-0D0A-4856-BBCD-769912F89023}"/>
    <cellStyle name="40% - Accent1 5 2" xfId="863" xr:uid="{1D62EB07-296B-46EE-B7CC-CBFF58A8AEF7}"/>
    <cellStyle name="40% - Accent1 5 3" xfId="864" xr:uid="{30286BEE-092A-4FE3-AB88-1F5642D61D55}"/>
    <cellStyle name="40% - Accent1 5 4" xfId="865" xr:uid="{6AC54D74-EE21-417E-AEE3-C165DB4AE7AF}"/>
    <cellStyle name="40% - Accent1 5 5" xfId="866" xr:uid="{88CAE457-2E76-4805-B1A8-A0DA49FC8ED4}"/>
    <cellStyle name="40% - Accent1 5 6" xfId="867" xr:uid="{A95CA1A0-7A1A-49D5-9E26-4AD3FFA7B146}"/>
    <cellStyle name="40% - Accent1 6" xfId="868" xr:uid="{8E2F4DCE-A325-43AE-88FB-5BEBB34E1D58}"/>
    <cellStyle name="40% - Accent1 6 2" xfId="869" xr:uid="{5C2E4AF4-8FEE-4A83-827B-247EF9AA338A}"/>
    <cellStyle name="40% - Accent1 6 3" xfId="870" xr:uid="{320BED06-4CE8-414F-8BAF-33EBFD685A87}"/>
    <cellStyle name="40% - Accent1 6 4" xfId="871" xr:uid="{28FF61B7-DD29-4883-B08A-43B355ECAAD3}"/>
    <cellStyle name="40% - Accent1 6 5" xfId="872" xr:uid="{01A14A26-CD17-4AFC-BC17-E3118334A9A8}"/>
    <cellStyle name="40% - Accent1 6 6" xfId="873" xr:uid="{623DEDBB-7E4C-409E-906E-E391D1C3C3FD}"/>
    <cellStyle name="40% - Accent1 7" xfId="874" xr:uid="{2C54A4D3-7E9B-4E6D-942A-39533DBE8B05}"/>
    <cellStyle name="40% - Accent1 7 2" xfId="875" xr:uid="{B3EBD6C6-F46F-458C-BD28-BDF06744C2BE}"/>
    <cellStyle name="40% - Accent1 7 3" xfId="876" xr:uid="{3F4E1E46-CB6D-41D5-997E-E71D94418ED2}"/>
    <cellStyle name="40% - Accent1 7 4" xfId="877" xr:uid="{4576F406-F26B-4360-94C9-502C1EAC4E51}"/>
    <cellStyle name="40% - Accent1 7 5" xfId="878" xr:uid="{AD562082-4775-4393-A86C-6C14F7F73CC7}"/>
    <cellStyle name="40% - Accent1 7 6" xfId="879" xr:uid="{9487B83A-1342-47E2-BB2B-18476AABBFC1}"/>
    <cellStyle name="40% - Accent1 8" xfId="880" xr:uid="{C85F5A40-3F5E-4058-9820-6E90FD76ED45}"/>
    <cellStyle name="40% - Accent1 8 2" xfId="881" xr:uid="{6846C4C4-7DD1-4F7B-91FD-0466FBCA3F91}"/>
    <cellStyle name="40% - Accent1 8 3" xfId="882" xr:uid="{A64259F0-3796-467B-BD6D-28BE8F25F346}"/>
    <cellStyle name="40% - Accent1 8 4" xfId="883" xr:uid="{186578D3-5B60-4E01-B03F-DA40E5DDEA8F}"/>
    <cellStyle name="40% - Accent1 8 5" xfId="884" xr:uid="{A452FA70-04C0-4DF6-BB81-5091CDB6F6F3}"/>
    <cellStyle name="40% - Accent1 8 6" xfId="885" xr:uid="{74C5FDE6-F140-452E-A38D-DF0EB85D7B74}"/>
    <cellStyle name="40% - Accent1 9" xfId="886" xr:uid="{812179A2-EB60-4163-9E23-6583E868F5F0}"/>
    <cellStyle name="40% - Accent1 9 2" xfId="887" xr:uid="{4F12C8AC-24B9-41ED-B1EC-7F2313DC0D94}"/>
    <cellStyle name="40% - Accent1 9 3" xfId="888" xr:uid="{42753D83-FDF5-4133-8510-C030112EAAD4}"/>
    <cellStyle name="40% - Accent1 9 4" xfId="889" xr:uid="{AE02F426-0564-4047-B880-158B11FD38CE}"/>
    <cellStyle name="40% - Accent1 9 5" xfId="890" xr:uid="{DE7911F5-3E4D-4461-BD8F-DE36EBC7D767}"/>
    <cellStyle name="40% - Accent2 10" xfId="891" xr:uid="{2A58A5E3-9C13-4CF7-8EC1-6F3287E90700}"/>
    <cellStyle name="40% - Accent2 11" xfId="892" xr:uid="{B85E64EF-670F-4E90-AF0E-279E49942A21}"/>
    <cellStyle name="40% - Accent2 12" xfId="893" xr:uid="{A8CF9016-3190-43AE-943D-062823DF6CAC}"/>
    <cellStyle name="40% - Accent2 13" xfId="894" xr:uid="{078F3673-5F3D-4AA8-B7A6-C8F03A87310A}"/>
    <cellStyle name="40% - Accent2 14" xfId="895" xr:uid="{EFB70066-92E3-4DE7-A85E-B65D2C13F1E7}"/>
    <cellStyle name="40% - Accent2 15" xfId="896" xr:uid="{B9125DCF-76D1-4EDB-8423-C32B745BD59E}"/>
    <cellStyle name="40% - Accent2 16" xfId="897" xr:uid="{8F536BE9-5F67-4AA0-B9AB-AB119910826C}"/>
    <cellStyle name="40% - Accent2 2" xfId="898" xr:uid="{96C74C5E-A4C7-4796-8EF0-C0CB813F1C8D}"/>
    <cellStyle name="40% - Accent2 2 10" xfId="899" xr:uid="{C645ABC3-C515-445E-BFD3-0A7181113EB1}"/>
    <cellStyle name="40% - Accent2 2 11" xfId="900" xr:uid="{90AFEE8F-EE72-416C-B254-583349A143FB}"/>
    <cellStyle name="40% - Accent2 2 11 2" xfId="901" xr:uid="{29D4D511-1CD2-4236-8281-F7C639738BDC}"/>
    <cellStyle name="40% - Accent2 2 11 3" xfId="902" xr:uid="{603627A0-8D96-4911-AC73-C8AB8E1B4902}"/>
    <cellStyle name="40% - Accent2 2 11 4" xfId="903" xr:uid="{F20C839A-5D52-4609-84E5-864203890639}"/>
    <cellStyle name="40% - Accent2 2 11 5" xfId="904" xr:uid="{AFB5A394-E2DD-4536-B67E-069C90237CFD}"/>
    <cellStyle name="40% - Accent2 2 12" xfId="905" xr:uid="{7E7C1ED6-A16D-401E-834C-76C3D2B6C590}"/>
    <cellStyle name="40% - Accent2 2 13" xfId="906" xr:uid="{782048E4-64E0-4CC1-BF38-FCB507ED1203}"/>
    <cellStyle name="40% - Accent2 2 14" xfId="907" xr:uid="{3B1B33C7-124F-41B8-9BC1-C3500EB8848B}"/>
    <cellStyle name="40% - Accent2 2 15" xfId="908" xr:uid="{20EA56F8-46F9-4748-A92F-68AD32B17F1D}"/>
    <cellStyle name="40% - Accent2 2 16" xfId="909" xr:uid="{50A905E5-DAB0-4224-B012-5B0A1E5830A3}"/>
    <cellStyle name="40% - Accent2 2 2" xfId="910" xr:uid="{EBB4C8B9-723B-4107-9BFF-29A0C007C4D5}"/>
    <cellStyle name="40% - Accent2 2 2 2" xfId="911" xr:uid="{353FFE85-3E79-4D10-A5D1-6D7F33B71811}"/>
    <cellStyle name="40% - Accent2 2 2 3" xfId="912" xr:uid="{2528559E-9A47-4350-A9BE-012B724FDF76}"/>
    <cellStyle name="40% - Accent2 2 2 4" xfId="913" xr:uid="{AEE244A3-DA67-4984-9539-D6B38368D593}"/>
    <cellStyle name="40% - Accent2 2 2 5" xfId="914" xr:uid="{FF83B008-7DF0-451B-870D-8DABBE628B74}"/>
    <cellStyle name="40% - Accent2 2 2 6" xfId="915" xr:uid="{4B8918E9-1F71-4B92-AD52-B047919808CF}"/>
    <cellStyle name="40% - Accent2 2 2 7" xfId="916" xr:uid="{B141F0A3-BD09-4C2B-AB71-B4ED5D6E1F08}"/>
    <cellStyle name="40% - Accent2 2 2 8" xfId="917" xr:uid="{899617EB-BCEF-404D-8507-BD52E7FB2FDB}"/>
    <cellStyle name="40% - Accent2 2 2 9" xfId="918" xr:uid="{EBA1F165-9422-4940-A9D2-B7CC6FC4EC28}"/>
    <cellStyle name="40% - Accent2 2 3" xfId="919" xr:uid="{E958A809-AA2E-49AC-A206-2681CB1E053A}"/>
    <cellStyle name="40% - Accent2 2 3 2" xfId="920" xr:uid="{B736AC1A-4C55-4D36-9668-FF061E40A439}"/>
    <cellStyle name="40% - Accent2 2 3 3" xfId="921" xr:uid="{55E3761D-E45B-4BE4-ACBF-1AA3FEEAE89E}"/>
    <cellStyle name="40% - Accent2 2 3 4" xfId="922" xr:uid="{C5693A2C-6FDF-4375-8465-D462EC139902}"/>
    <cellStyle name="40% - Accent2 2 3 5" xfId="923" xr:uid="{DD86AB1D-C6D7-4B51-BFB6-1F1F97BCDEC4}"/>
    <cellStyle name="40% - Accent2 2 3 6" xfId="924" xr:uid="{A9966CE7-0BD5-4B11-BFFB-591575D317BF}"/>
    <cellStyle name="40% - Accent2 2 3 7" xfId="925" xr:uid="{5D4AADCF-1182-4498-AE73-1FB779175120}"/>
    <cellStyle name="40% - Accent2 2 3 8" xfId="926" xr:uid="{54643C0C-147D-40BB-A329-46907FB99FBE}"/>
    <cellStyle name="40% - Accent2 2 3 9" xfId="927" xr:uid="{FE834C2E-0E0B-43B0-BAFB-124C4AF22086}"/>
    <cellStyle name="40% - Accent2 2 4" xfId="928" xr:uid="{FEB0CBE6-4F86-4854-87F7-A0D77C9DF1F5}"/>
    <cellStyle name="40% - Accent2 2 4 2" xfId="929" xr:uid="{D90151DE-CC40-4404-AD4C-6B2E8183E721}"/>
    <cellStyle name="40% - Accent2 2 4 3" xfId="930" xr:uid="{1E93F9E6-1889-4A53-A551-7EBED8AA9C64}"/>
    <cellStyle name="40% - Accent2 2 4 4" xfId="931" xr:uid="{FAC16633-484F-406B-A812-CCD2506F3E34}"/>
    <cellStyle name="40% - Accent2 2 4 5" xfId="932" xr:uid="{8CECF1B6-9663-4D77-929F-D9C37D89C8DD}"/>
    <cellStyle name="40% - Accent2 2 4 6" xfId="933" xr:uid="{8BFA25DC-447D-4316-A2D8-D590148A8935}"/>
    <cellStyle name="40% - Accent2 2 4 7" xfId="934" xr:uid="{B217F7AB-F9D0-4787-AF96-30811B13BDC0}"/>
    <cellStyle name="40% - Accent2 2 4 8" xfId="935" xr:uid="{F2BDDD3D-1F2A-4406-8665-E2D2C63C56C0}"/>
    <cellStyle name="40% - Accent2 2 4 9" xfId="936" xr:uid="{CB860F88-949C-4411-B020-65958BA750A9}"/>
    <cellStyle name="40% - Accent2 2 5" xfId="937" xr:uid="{F904A405-2249-4731-87A0-6AE475014F41}"/>
    <cellStyle name="40% - Accent2 2 5 2" xfId="938" xr:uid="{96A8CCDA-978D-46E6-9ACF-EE1F6F44C86A}"/>
    <cellStyle name="40% - Accent2 2 5 3" xfId="939" xr:uid="{204A40CD-E695-499E-8B5B-E80763BA217A}"/>
    <cellStyle name="40% - Accent2 2 5 4" xfId="940" xr:uid="{D6839E30-C50C-4443-821B-A0E3D84C2537}"/>
    <cellStyle name="40% - Accent2 2 5 5" xfId="941" xr:uid="{F82FDF1A-D41A-4DE2-BD9D-746C26327E7A}"/>
    <cellStyle name="40% - Accent2 2 6" xfId="942" xr:uid="{35F14BEB-9E77-444E-BDDA-09FBDA042CC2}"/>
    <cellStyle name="40% - Accent2 2 6 2" xfId="943" xr:uid="{BB5EE792-C668-4ED1-AAF2-1D8CD6C38CC9}"/>
    <cellStyle name="40% - Accent2 2 6 3" xfId="944" xr:uid="{B74C2FB5-2C98-4109-B468-38CE1FD2DDDF}"/>
    <cellStyle name="40% - Accent2 2 6 4" xfId="945" xr:uid="{4B3AF9D2-817F-44EB-B9E4-E5613F83CCF4}"/>
    <cellStyle name="40% - Accent2 2 6 5" xfId="946" xr:uid="{F95A6D71-3DE0-4743-8810-E064505EC7C2}"/>
    <cellStyle name="40% - Accent2 2 7" xfId="947" xr:uid="{D883551E-0D68-46E4-ADCB-EA7765934E08}"/>
    <cellStyle name="40% - Accent2 2 8" xfId="948" xr:uid="{667B6115-FCF4-4A51-8A35-DE1D26EB831B}"/>
    <cellStyle name="40% - Accent2 2 9" xfId="949" xr:uid="{D210BE3C-1BDF-4F7D-8190-8FB40CB7978E}"/>
    <cellStyle name="40% - Accent2 3" xfId="950" xr:uid="{B34974A1-075C-49A2-BED6-D92A33008640}"/>
    <cellStyle name="40% - Accent2 3 10" xfId="951" xr:uid="{724F5D8E-D040-4D24-945A-BBE2365E7357}"/>
    <cellStyle name="40% - Accent2 3 2" xfId="952" xr:uid="{28A3C728-F86D-40CD-B257-B3C6D69FBF84}"/>
    <cellStyle name="40% - Accent2 3 3" xfId="953" xr:uid="{492BB660-2D03-475F-A9AD-01B66DCD6478}"/>
    <cellStyle name="40% - Accent2 3 4" xfId="954" xr:uid="{36A4655C-6E2F-49AE-ACEA-742FD9CD4793}"/>
    <cellStyle name="40% - Accent2 3 5" xfId="955" xr:uid="{F0BC3421-778C-4528-A60E-042E7064C53B}"/>
    <cellStyle name="40% - Accent2 3 6" xfId="956" xr:uid="{139B325B-EDFA-4ADA-B640-76F3B9152142}"/>
    <cellStyle name="40% - Accent2 3 6 2" xfId="957" xr:uid="{7A259E96-2275-42EE-A4C5-027BD716C81F}"/>
    <cellStyle name="40% - Accent2 3 6 3" xfId="958" xr:uid="{D10F00EE-2BE1-4A82-8B59-C72D2269B528}"/>
    <cellStyle name="40% - Accent2 3 6 4" xfId="959" xr:uid="{27F732D5-5D8A-45DA-8206-EC37B214F5AF}"/>
    <cellStyle name="40% - Accent2 3 6 5" xfId="960" xr:uid="{0865E3C3-2F13-46F9-A1C3-85DC9032E1A0}"/>
    <cellStyle name="40% - Accent2 3 7" xfId="961" xr:uid="{C7F84D8C-45B3-458C-9002-2D902184898D}"/>
    <cellStyle name="40% - Accent2 3 8" xfId="962" xr:uid="{59BD5BBF-4D97-431A-89A1-5EAA1AE82E69}"/>
    <cellStyle name="40% - Accent2 3 9" xfId="963" xr:uid="{773D7A98-EA3A-4A07-A967-ADD1002E0577}"/>
    <cellStyle name="40% - Accent2 4" xfId="964" xr:uid="{E52A2F7E-9D3F-4410-9B6F-11CCC020DE8B}"/>
    <cellStyle name="40% - Accent2 4 10" xfId="965" xr:uid="{028EE42F-5C2D-4C36-84AE-496EAAFB742E}"/>
    <cellStyle name="40% - Accent2 4 2" xfId="966" xr:uid="{3CC464C7-0991-4188-9BE7-DAEACDFC9063}"/>
    <cellStyle name="40% - Accent2 4 2 2" xfId="967" xr:uid="{B1332D5E-7450-4906-B0A1-EABF3CA70E2F}"/>
    <cellStyle name="40% - Accent2 4 2 3" xfId="968" xr:uid="{D58DEC92-A678-4CE1-9ECE-C1DC82FE1B46}"/>
    <cellStyle name="40% - Accent2 4 2 4" xfId="969" xr:uid="{FD256F15-774F-4521-AC26-B7741D9DCE64}"/>
    <cellStyle name="40% - Accent2 4 2 5" xfId="970" xr:uid="{B773A33C-088F-475F-BFE4-CB7F322BFB7E}"/>
    <cellStyle name="40% - Accent2 4 3" xfId="971" xr:uid="{02BD26E0-02F6-4176-816B-AB846847CBD1}"/>
    <cellStyle name="40% - Accent2 4 4" xfId="972" xr:uid="{EAA4F65E-38CF-4158-9644-1AE82777082E}"/>
    <cellStyle name="40% - Accent2 4 5" xfId="973" xr:uid="{3D912E16-1151-4B7B-A6D8-B46AC0FB2CCD}"/>
    <cellStyle name="40% - Accent2 4 6" xfId="974" xr:uid="{DAEEE00A-22C9-4DE4-9A69-54E3B52144D6}"/>
    <cellStyle name="40% - Accent2 4 7" xfId="975" xr:uid="{FB11156B-F217-464B-B6C0-03E97ADB27ED}"/>
    <cellStyle name="40% - Accent2 4 8" xfId="976" xr:uid="{AE9F8E30-CDC2-4FF9-AC86-A79EE78252D7}"/>
    <cellStyle name="40% - Accent2 4 9" xfId="977" xr:uid="{CA16E0E2-CEE6-4A60-9487-63E438EE265D}"/>
    <cellStyle name="40% - Accent2 5" xfId="978" xr:uid="{B2D30AE3-E41C-49A1-92C2-01140A1F96E7}"/>
    <cellStyle name="40% - Accent2 5 2" xfId="979" xr:uid="{809C9010-BF52-4F51-9F22-0FCAF1E40EDC}"/>
    <cellStyle name="40% - Accent2 5 3" xfId="980" xr:uid="{5994513F-1A08-4C19-AE30-F7EF5387E540}"/>
    <cellStyle name="40% - Accent2 5 4" xfId="981" xr:uid="{D9A8F4A1-D196-4937-A794-178EC62C5A01}"/>
    <cellStyle name="40% - Accent2 5 5" xfId="982" xr:uid="{382337E0-C7A4-4063-99B5-2644B4F7FDC2}"/>
    <cellStyle name="40% - Accent2 5 6" xfId="983" xr:uid="{770D7D4E-89C1-449F-8AA6-55ACBA05DC08}"/>
    <cellStyle name="40% - Accent2 6" xfId="984" xr:uid="{60B3CB50-D336-4DCA-83BD-6A7F10346571}"/>
    <cellStyle name="40% - Accent2 6 2" xfId="985" xr:uid="{0133D010-63AB-4B25-8EE3-D6F13254ACDD}"/>
    <cellStyle name="40% - Accent2 6 3" xfId="986" xr:uid="{71C91C7D-905C-4DDD-850D-5B1FB3EA0C4D}"/>
    <cellStyle name="40% - Accent2 6 4" xfId="987" xr:uid="{1D1660DC-5175-47D1-A424-C11438C205A5}"/>
    <cellStyle name="40% - Accent2 6 5" xfId="988" xr:uid="{6C711387-BBE1-475C-95EE-EA2EA5CD91AA}"/>
    <cellStyle name="40% - Accent2 6 6" xfId="989" xr:uid="{3CF144D8-74D6-4E4C-AB0B-DEEF6CC1B2CF}"/>
    <cellStyle name="40% - Accent2 7" xfId="990" xr:uid="{5D7794EB-A6B1-4E28-BCD8-50813FCBE277}"/>
    <cellStyle name="40% - Accent2 7 2" xfId="991" xr:uid="{5EE775E7-DF97-4663-BEF1-377507DCD4CF}"/>
    <cellStyle name="40% - Accent2 7 3" xfId="992" xr:uid="{EF3E53BC-DBEF-4E1C-AF79-10DB44E54099}"/>
    <cellStyle name="40% - Accent2 7 4" xfId="993" xr:uid="{C417923D-BE3E-42AC-B68A-702BAE8ACAA3}"/>
    <cellStyle name="40% - Accent2 7 5" xfId="994" xr:uid="{E48746EB-48DD-46B9-B415-2F88F253FE6C}"/>
    <cellStyle name="40% - Accent2 7 6" xfId="995" xr:uid="{7A7FEBCA-748D-4748-8F9A-7C7BE3312CAC}"/>
    <cellStyle name="40% - Accent2 8" xfId="996" xr:uid="{313CB448-810D-4233-942C-C9EF07BED392}"/>
    <cellStyle name="40% - Accent2 8 2" xfId="997" xr:uid="{525538B3-E763-4ECF-BB21-8E9E028862FE}"/>
    <cellStyle name="40% - Accent2 9" xfId="998" xr:uid="{717A74E7-5B7D-4F83-8D67-7E9643564B20}"/>
    <cellStyle name="40% - Accent3 10" xfId="999" xr:uid="{914A2747-56D8-481E-9759-F50B8AEFA71F}"/>
    <cellStyle name="40% - Accent3 10 2" xfId="1000" xr:uid="{1110C4C1-F44A-4394-B9C6-17E0C9E0F832}"/>
    <cellStyle name="40% - Accent3 10 3" xfId="1001" xr:uid="{337F0008-3959-446F-93A2-31B5FF34EC22}"/>
    <cellStyle name="40% - Accent3 10 4" xfId="1002" xr:uid="{16340613-A853-473C-B933-12B43A6D7608}"/>
    <cellStyle name="40% - Accent3 10 5" xfId="1003" xr:uid="{345FA3DE-4061-4B76-8AA2-CD61949028AE}"/>
    <cellStyle name="40% - Accent3 11" xfId="1004" xr:uid="{CE4A537E-57AB-4B39-9196-79BCAAD9E25B}"/>
    <cellStyle name="40% - Accent3 11 2" xfId="1005" xr:uid="{863A02E0-6A67-41C8-BB99-3C2608E7F831}"/>
    <cellStyle name="40% - Accent3 11 3" xfId="1006" xr:uid="{67445D2E-43D2-4FD3-91CF-034366B6B998}"/>
    <cellStyle name="40% - Accent3 11 4" xfId="1007" xr:uid="{45BF0A36-467F-4607-88B1-6D381754CCF4}"/>
    <cellStyle name="40% - Accent3 11 5" xfId="1008" xr:uid="{FB350727-E5D6-4757-A2EB-641F73264C6C}"/>
    <cellStyle name="40% - Accent3 12" xfId="1009" xr:uid="{2318F912-2A3F-4699-80A1-989A42ACE325}"/>
    <cellStyle name="40% - Accent3 12 2" xfId="1010" xr:uid="{AB81E7AE-2E21-454C-AA07-BFCC342EDF41}"/>
    <cellStyle name="40% - Accent3 12 3" xfId="1011" xr:uid="{992ED038-6338-4EEF-8720-0615CDB3DA68}"/>
    <cellStyle name="40% - Accent3 12 4" xfId="1012" xr:uid="{8A76CCE8-5CA8-46E3-A4F3-F8AB41AD60A2}"/>
    <cellStyle name="40% - Accent3 12 5" xfId="1013" xr:uid="{DCDC6284-9656-49AD-AE29-D6CC30C13430}"/>
    <cellStyle name="40% - Accent3 13" xfId="1014" xr:uid="{94DDE293-7288-4596-8384-46D976B5AA82}"/>
    <cellStyle name="40% - Accent3 14" xfId="1015" xr:uid="{E759F1C8-2A18-4697-AB37-F81C4A72A254}"/>
    <cellStyle name="40% - Accent3 15" xfId="1016" xr:uid="{C15D78EB-79B1-41F7-AA1C-F1AAE0E2F392}"/>
    <cellStyle name="40% - Accent3 16" xfId="1017" xr:uid="{3FC9B078-9E55-4639-838A-8E680194EB91}"/>
    <cellStyle name="40% - Accent3 17" xfId="1018" xr:uid="{5F0445B5-C358-4281-9F5A-72367D0CD437}"/>
    <cellStyle name="40% - Accent3 18" xfId="1019" xr:uid="{CB090304-C520-4E9D-8FD4-DB0FCEC59E90}"/>
    <cellStyle name="40% - Accent3 19" xfId="1020" xr:uid="{35B35673-B526-4F0C-81B7-3B3B449AE000}"/>
    <cellStyle name="40% - Accent3 2" xfId="1021" xr:uid="{41FF2393-F6A4-4D0A-92C4-9D6413F90675}"/>
    <cellStyle name="40% - Accent3 2 10" xfId="1022" xr:uid="{519A5975-B79D-4FE8-AD0B-3C99DE8167F8}"/>
    <cellStyle name="40% - Accent3 2 11" xfId="1023" xr:uid="{09329429-9408-4382-A08C-4ECA22A593BE}"/>
    <cellStyle name="40% - Accent3 2 11 2" xfId="1024" xr:uid="{B36010A5-BF3E-4251-BD5B-E654AD51D06E}"/>
    <cellStyle name="40% - Accent3 2 11 3" xfId="1025" xr:uid="{E82D5197-002B-4F46-A0CD-5AE47552E2DD}"/>
    <cellStyle name="40% - Accent3 2 11 4" xfId="1026" xr:uid="{6661E856-86C7-459E-AA2F-5145711C0EBC}"/>
    <cellStyle name="40% - Accent3 2 11 5" xfId="1027" xr:uid="{0834CA57-33D9-4419-869E-84603CCEDC24}"/>
    <cellStyle name="40% - Accent3 2 12" xfId="1028" xr:uid="{159F8D81-6EAA-40D2-BA47-2BCB8E244E49}"/>
    <cellStyle name="40% - Accent3 2 13" xfId="1029" xr:uid="{CF398AB7-D5D2-4776-A08F-DA570C0DDE2F}"/>
    <cellStyle name="40% - Accent3 2 14" xfId="1030" xr:uid="{52F71731-2931-472E-ADAD-C76B9C191666}"/>
    <cellStyle name="40% - Accent3 2 15" xfId="1031" xr:uid="{55E6F903-E9C1-4670-9329-FAC708F0F3E2}"/>
    <cellStyle name="40% - Accent3 2 16" xfId="1032" xr:uid="{D463F612-EC1B-4655-8C54-9D2BB5CDD3FA}"/>
    <cellStyle name="40% - Accent3 2 2" xfId="1033" xr:uid="{24C74E55-FCFC-4B70-9E64-7223FA8BF328}"/>
    <cellStyle name="40% - Accent3 2 2 2" xfId="1034" xr:uid="{EE4CE0ED-E8D4-4F20-8347-96A921620309}"/>
    <cellStyle name="40% - Accent3 2 2 3" xfId="1035" xr:uid="{6AA586F2-DDEB-4EC2-A9DC-A04B9FD3E685}"/>
    <cellStyle name="40% - Accent3 2 2 4" xfId="1036" xr:uid="{B5676F1D-563D-4230-9433-6208F15AEC1B}"/>
    <cellStyle name="40% - Accent3 2 2 5" xfId="1037" xr:uid="{F8CEC698-A3DC-4BC0-B147-B323D07E1BF3}"/>
    <cellStyle name="40% - Accent3 2 2 6" xfId="1038" xr:uid="{544414B0-7A70-4D8D-B3BE-C7636DCB2029}"/>
    <cellStyle name="40% - Accent3 2 2 7" xfId="1039" xr:uid="{1B3A2C92-9483-4DD5-B2DB-A945D0C7E641}"/>
    <cellStyle name="40% - Accent3 2 2 8" xfId="1040" xr:uid="{118801B9-894C-497B-97D7-9ECEB8353AD9}"/>
    <cellStyle name="40% - Accent3 2 2 9" xfId="1041" xr:uid="{1674497C-484B-4152-8732-AF604A18850B}"/>
    <cellStyle name="40% - Accent3 2 3" xfId="1042" xr:uid="{26168EDD-DA6F-4CB7-BA47-AB90BD85E7DB}"/>
    <cellStyle name="40% - Accent3 2 3 2" xfId="1043" xr:uid="{787551EC-3345-4F15-A05E-0957A417058B}"/>
    <cellStyle name="40% - Accent3 2 3 3" xfId="1044" xr:uid="{31A5FA7E-C2E1-4B38-B69B-8E627BD4A7FE}"/>
    <cellStyle name="40% - Accent3 2 3 4" xfId="1045" xr:uid="{0B0B6B46-BB72-40BE-8F31-4972E8E7E56C}"/>
    <cellStyle name="40% - Accent3 2 3 5" xfId="1046" xr:uid="{747BFD9E-6E9C-4294-8A04-5F4AD23E2C8D}"/>
    <cellStyle name="40% - Accent3 2 3 6" xfId="1047" xr:uid="{1E1F6D15-0650-4EEA-8A1E-D7333E14AF11}"/>
    <cellStyle name="40% - Accent3 2 3 7" xfId="1048" xr:uid="{D12647F1-D10F-41F7-9398-5BC400CDAC63}"/>
    <cellStyle name="40% - Accent3 2 3 8" xfId="1049" xr:uid="{085BD3C2-9C5E-440E-A984-764746DAFE4A}"/>
    <cellStyle name="40% - Accent3 2 3 9" xfId="1050" xr:uid="{BE96FED0-1D31-4DB5-9009-63BFB189EA62}"/>
    <cellStyle name="40% - Accent3 2 4" xfId="1051" xr:uid="{B28C6A1D-212D-4A6E-A114-2F2D6E4B3479}"/>
    <cellStyle name="40% - Accent3 2 4 2" xfId="1052" xr:uid="{64ADB7C9-0401-4612-855F-EBC892F033CD}"/>
    <cellStyle name="40% - Accent3 2 4 3" xfId="1053" xr:uid="{AC5CE458-CD8B-4164-B886-D7D3A7172777}"/>
    <cellStyle name="40% - Accent3 2 4 4" xfId="1054" xr:uid="{9FA5A3BA-EA59-43F7-BAB4-42C7725D831F}"/>
    <cellStyle name="40% - Accent3 2 4 5" xfId="1055" xr:uid="{7FE59FDF-0D02-426D-BD61-D84434DF82A7}"/>
    <cellStyle name="40% - Accent3 2 4 6" xfId="1056" xr:uid="{2E7E5C89-F7C5-4685-AD29-597BFAD4B605}"/>
    <cellStyle name="40% - Accent3 2 4 7" xfId="1057" xr:uid="{2DB006BA-9751-4A1B-92E7-CAE50CE25265}"/>
    <cellStyle name="40% - Accent3 2 4 8" xfId="1058" xr:uid="{74388376-2D54-4E3D-8720-31880D014AF3}"/>
    <cellStyle name="40% - Accent3 2 4 9" xfId="1059" xr:uid="{4C598929-802D-4F41-8608-24E9F6FD6B65}"/>
    <cellStyle name="40% - Accent3 2 5" xfId="1060" xr:uid="{1CD39FBA-7471-4879-8422-DB540A270D32}"/>
    <cellStyle name="40% - Accent3 2 5 2" xfId="1061" xr:uid="{ED33DEA5-B230-4C1F-97C3-058F5F654244}"/>
    <cellStyle name="40% - Accent3 2 5 3" xfId="1062" xr:uid="{7F1350EC-8E53-4CF5-B60E-403A2B23D5E2}"/>
    <cellStyle name="40% - Accent3 2 5 4" xfId="1063" xr:uid="{08F42B4D-DB58-4F94-AE22-942DCAD96B49}"/>
    <cellStyle name="40% - Accent3 2 5 5" xfId="1064" xr:uid="{310850C8-2583-4096-956A-8B2BBC8A8C11}"/>
    <cellStyle name="40% - Accent3 2 5 6" xfId="1065" xr:uid="{514286DC-EE9E-4E40-A526-0C35A2DCC8D9}"/>
    <cellStyle name="40% - Accent3 2 5 7" xfId="1066" xr:uid="{DAFDDFFB-41F8-4B19-BA8D-79B96FF6CD93}"/>
    <cellStyle name="40% - Accent3 2 5 8" xfId="1067" xr:uid="{EB097E70-1CBD-4A9B-AB34-3DBDEF294A4D}"/>
    <cellStyle name="40% - Accent3 2 5 9" xfId="1068" xr:uid="{669350F4-FF73-46C1-B256-42812DDCB786}"/>
    <cellStyle name="40% - Accent3 2 6" xfId="1069" xr:uid="{81F5A88A-B2E1-4EF3-B873-DB029B58DD10}"/>
    <cellStyle name="40% - Accent3 2 6 2" xfId="1070" xr:uid="{8BF4B97F-2CBF-4B62-A63F-94A54D7B053B}"/>
    <cellStyle name="40% - Accent3 2 6 3" xfId="1071" xr:uid="{95F119F1-A0BF-4501-BD4C-DA61417374A9}"/>
    <cellStyle name="40% - Accent3 2 6 4" xfId="1072" xr:uid="{B2E4D699-5216-4189-B8EE-C6A5B3919199}"/>
    <cellStyle name="40% - Accent3 2 6 5" xfId="1073" xr:uid="{66824D5E-0D2F-4FA4-8338-66432B184FED}"/>
    <cellStyle name="40% - Accent3 2 7" xfId="1074" xr:uid="{A238871B-C57D-40F8-9315-65BFF1650D20}"/>
    <cellStyle name="40% - Accent3 2 8" xfId="1075" xr:uid="{8349FB5B-D094-4DDB-89E0-BCD108EAEF65}"/>
    <cellStyle name="40% - Accent3 2 9" xfId="1076" xr:uid="{D249B6C2-3709-4450-A9EF-A78BBDB64357}"/>
    <cellStyle name="40% - Accent3 20" xfId="1077" xr:uid="{85A24901-242E-4FEB-8FCE-C1C6E82A80A6}"/>
    <cellStyle name="40% - Accent3 21" xfId="1078" xr:uid="{8B2C28E9-8A64-4601-A586-0DBDDCE2E1B7}"/>
    <cellStyle name="40% - Accent3 22" xfId="1079" xr:uid="{1C345F93-9E95-4A16-918E-AC65FEEAD82F}"/>
    <cellStyle name="40% - Accent3 23" xfId="1080" xr:uid="{189CB167-042F-402A-96C5-45C16579F0A9}"/>
    <cellStyle name="40% - Accent3 24" xfId="1081" xr:uid="{83515AEE-AEA2-456F-BAC4-701B6247C0ED}"/>
    <cellStyle name="40% - Accent3 25" xfId="1082" xr:uid="{8B37A42B-D082-48AF-A360-639523F0E2A5}"/>
    <cellStyle name="40% - Accent3 26" xfId="1083" xr:uid="{D0B029C6-513B-4A88-A39F-EB3330B69CE5}"/>
    <cellStyle name="40% - Accent3 3" xfId="1084" xr:uid="{5025DFD5-5C30-4AA6-A993-E4E5CADAD063}"/>
    <cellStyle name="40% - Accent3 3 10" xfId="1085" xr:uid="{9E9FAB02-29A2-4B15-A4BF-87A04CF4BFD6}"/>
    <cellStyle name="40% - Accent3 3 2" xfId="1086" xr:uid="{B0915312-B5BD-43FE-BB01-A606E9CB9DF6}"/>
    <cellStyle name="40% - Accent3 3 3" xfId="1087" xr:uid="{3A82969C-D88B-48FF-92EE-07472A75D16E}"/>
    <cellStyle name="40% - Accent3 3 4" xfId="1088" xr:uid="{AC23E570-6FD1-437F-94AB-1163414D0849}"/>
    <cellStyle name="40% - Accent3 3 5" xfId="1089" xr:uid="{F6EB455B-B989-4FA4-A8CB-9AC68244FAD1}"/>
    <cellStyle name="40% - Accent3 3 6" xfId="1090" xr:uid="{AFC9ACAC-9FB8-437D-9B31-0D4DA3887140}"/>
    <cellStyle name="40% - Accent3 3 7" xfId="1091" xr:uid="{A65BC772-E69A-4BEA-9FDA-57B2E2E5F04B}"/>
    <cellStyle name="40% - Accent3 3 8" xfId="1092" xr:uid="{EECCCE99-089F-40DE-9CE4-95233A368383}"/>
    <cellStyle name="40% - Accent3 3 9" xfId="1093" xr:uid="{2C89B8A7-144F-41A9-9049-77BDF464FEC0}"/>
    <cellStyle name="40% - Accent3 4" xfId="1094" xr:uid="{B29F03AF-4BA6-4A2E-9738-EE6ECDFAB3DA}"/>
    <cellStyle name="40% - Accent3 4 2" xfId="1095" xr:uid="{E142CFC5-B984-4952-B3C3-6067CB2648E9}"/>
    <cellStyle name="40% - Accent3 4 3" xfId="1096" xr:uid="{6ABF7D43-F594-4195-8022-8E9606436151}"/>
    <cellStyle name="40% - Accent3 4 4" xfId="1097" xr:uid="{0898544B-B22C-45C8-B37C-41E215A2DBE6}"/>
    <cellStyle name="40% - Accent3 4 5" xfId="1098" xr:uid="{E77AAB4A-BEBD-440F-8F04-D00DB2390B78}"/>
    <cellStyle name="40% - Accent3 4 6" xfId="1099" xr:uid="{44BC92AA-1127-4163-BB70-8A016405E0CB}"/>
    <cellStyle name="40% - Accent3 5" xfId="1100" xr:uid="{CE9BA5C5-BDE1-416F-BD48-4AC698124012}"/>
    <cellStyle name="40% - Accent3 5 2" xfId="1101" xr:uid="{701B3D1F-282A-4686-8E30-1B2F04C8518D}"/>
    <cellStyle name="40% - Accent3 5 3" xfId="1102" xr:uid="{239B8D12-1225-4A5F-A0F2-D3DA08744586}"/>
    <cellStyle name="40% - Accent3 5 4" xfId="1103" xr:uid="{C9B4DC2A-4082-42B0-96FE-B89B55E1B52B}"/>
    <cellStyle name="40% - Accent3 5 5" xfId="1104" xr:uid="{E40C8939-CA5E-44BD-9FAA-FD48A1DE2C41}"/>
    <cellStyle name="40% - Accent3 5 6" xfId="1105" xr:uid="{0B7C2610-D0CD-4B2F-A661-411CFB26C082}"/>
    <cellStyle name="40% - Accent3 6" xfId="1106" xr:uid="{2AF1F736-D5AA-4727-A0A1-6D55C81AF8C4}"/>
    <cellStyle name="40% - Accent3 6 2" xfId="1107" xr:uid="{7E7B4784-AF52-4E55-845A-BA7BFACB1B8E}"/>
    <cellStyle name="40% - Accent3 6 3" xfId="1108" xr:uid="{A637FE98-F547-4440-957F-FDFB6898A1AD}"/>
    <cellStyle name="40% - Accent3 6 4" xfId="1109" xr:uid="{4FE1AC9C-0A14-479A-A29C-14192DFA2309}"/>
    <cellStyle name="40% - Accent3 6 5" xfId="1110" xr:uid="{BF19F8F8-528A-4179-8F44-53673A7CF350}"/>
    <cellStyle name="40% - Accent3 6 6" xfId="1111" xr:uid="{46219DA4-8EC8-4759-B1C8-9C9F6A0DD348}"/>
    <cellStyle name="40% - Accent3 7" xfId="1112" xr:uid="{DCEE0921-9B2F-4C51-B5C7-5F3F9AEF6858}"/>
    <cellStyle name="40% - Accent3 7 2" xfId="1113" xr:uid="{4035D112-8F3C-4A06-8005-B7FB9D9722F4}"/>
    <cellStyle name="40% - Accent3 7 3" xfId="1114" xr:uid="{987F3982-935B-4AFA-810A-15F381CF6D12}"/>
    <cellStyle name="40% - Accent3 7 4" xfId="1115" xr:uid="{39A4A66B-3A8A-4A29-8C68-D2D06D014B85}"/>
    <cellStyle name="40% - Accent3 7 5" xfId="1116" xr:uid="{DC24D3A8-D3DD-4DD2-B306-D1D7516DB5C2}"/>
    <cellStyle name="40% - Accent3 7 6" xfId="1117" xr:uid="{D387E461-EAC4-4611-A179-307C00ED2F39}"/>
    <cellStyle name="40% - Accent3 8" xfId="1118" xr:uid="{C1405C7A-1B30-40BE-9A4D-F5CDACC1A9CF}"/>
    <cellStyle name="40% - Accent3 8 2" xfId="1119" xr:uid="{5866E444-BD00-4B63-899C-4CBBD72D46D8}"/>
    <cellStyle name="40% - Accent3 8 3" xfId="1120" xr:uid="{622F2183-D96D-47D0-B307-6347D3C64C12}"/>
    <cellStyle name="40% - Accent3 8 4" xfId="1121" xr:uid="{35305934-D35E-428C-AD0E-EF7BFB420C7D}"/>
    <cellStyle name="40% - Accent3 8 5" xfId="1122" xr:uid="{5412D003-C036-4B34-82BA-F5D3330F07A9}"/>
    <cellStyle name="40% - Accent3 8 6" xfId="1123" xr:uid="{D00D8068-2679-4D70-9592-7BB84953E9B8}"/>
    <cellStyle name="40% - Accent3 9" xfId="1124" xr:uid="{FC796D07-DD83-445A-B496-247F150051CD}"/>
    <cellStyle name="40% - Accent3 9 2" xfId="1125" xr:uid="{4D48F9A7-E915-4E0B-B1CD-FC5AA0AAE734}"/>
    <cellStyle name="40% - Accent3 9 3" xfId="1126" xr:uid="{9FF88CF3-CF9C-4E34-8837-9280D42C18B8}"/>
    <cellStyle name="40% - Accent3 9 4" xfId="1127" xr:uid="{6FE2ACCC-6652-4D3F-816C-5FB00D5F2AE8}"/>
    <cellStyle name="40% - Accent3 9 5" xfId="1128" xr:uid="{8899956A-E400-4CC8-BE7C-0B1142622137}"/>
    <cellStyle name="40% - Accent4 10" xfId="1129" xr:uid="{445D0762-48D1-48D9-BD6A-87485E0E0684}"/>
    <cellStyle name="40% - Accent4 10 2" xfId="1130" xr:uid="{F671899C-7251-41FA-BEB9-E96A54E8C310}"/>
    <cellStyle name="40% - Accent4 10 3" xfId="1131" xr:uid="{646621A9-77C8-4E7E-BCB2-9E04133F96B6}"/>
    <cellStyle name="40% - Accent4 10 4" xfId="1132" xr:uid="{39F1950A-5CA8-46E1-AEFF-9A17386B32A7}"/>
    <cellStyle name="40% - Accent4 10 5" xfId="1133" xr:uid="{A2F00CD1-885C-4D09-8212-00CE9D5F53CB}"/>
    <cellStyle name="40% - Accent4 11" xfId="1134" xr:uid="{5BB8CBA0-C240-4CD0-B12A-75B907FF83CD}"/>
    <cellStyle name="40% - Accent4 11 2" xfId="1135" xr:uid="{EFD5B6E2-108C-4CC3-AF02-BBC7917E91D5}"/>
    <cellStyle name="40% - Accent4 11 3" xfId="1136" xr:uid="{0A58428E-633D-41E1-B27A-9B14597B5029}"/>
    <cellStyle name="40% - Accent4 11 4" xfId="1137" xr:uid="{5A114FC1-B1A0-4BCA-AC9E-8D6C3EB79347}"/>
    <cellStyle name="40% - Accent4 11 5" xfId="1138" xr:uid="{8879535A-0CF4-41BB-B463-3551AA65D656}"/>
    <cellStyle name="40% - Accent4 12" xfId="1139" xr:uid="{A9D9314A-FF43-4FF6-84DB-0326811BF2AA}"/>
    <cellStyle name="40% - Accent4 12 2" xfId="1140" xr:uid="{954CBD7C-F55B-4CF8-9C42-C860465C6FCA}"/>
    <cellStyle name="40% - Accent4 12 3" xfId="1141" xr:uid="{27C157B5-7060-4740-9C05-A77287FA13B5}"/>
    <cellStyle name="40% - Accent4 12 4" xfId="1142" xr:uid="{6084C841-DBA7-4BF2-94E3-2912E870C76E}"/>
    <cellStyle name="40% - Accent4 12 5" xfId="1143" xr:uid="{B62E0213-AC19-4D95-81FD-A00FDBE295F3}"/>
    <cellStyle name="40% - Accent4 13" xfId="1144" xr:uid="{42AFC696-46EE-4363-8AC8-9F0A53F5A3E4}"/>
    <cellStyle name="40% - Accent4 14" xfId="1145" xr:uid="{E093EA5C-A6BE-4F23-A742-DB9D83C926EF}"/>
    <cellStyle name="40% - Accent4 15" xfId="1146" xr:uid="{D1B056E9-FB79-4EAA-B98D-2E0D30A397C4}"/>
    <cellStyle name="40% - Accent4 16" xfId="1147" xr:uid="{FB903D6B-672F-4E38-8A04-35A45A48B067}"/>
    <cellStyle name="40% - Accent4 17" xfId="1148" xr:uid="{F29E7C60-342E-45A5-B907-834FCE6DE79A}"/>
    <cellStyle name="40% - Accent4 18" xfId="1149" xr:uid="{DDF1C8D6-FB00-447E-BC4A-BA47B86E7F0C}"/>
    <cellStyle name="40% - Accent4 19" xfId="1150" xr:uid="{BD2A2AD9-864E-4F7A-9F39-5C1487F668F8}"/>
    <cellStyle name="40% - Accent4 2" xfId="1151" xr:uid="{E2D2104B-FE51-469A-BD22-C6A15D192DC5}"/>
    <cellStyle name="40% - Accent4 2 10" xfId="1152" xr:uid="{6AA61C4E-D457-44D5-940C-C69B8C68A95C}"/>
    <cellStyle name="40% - Accent4 2 11" xfId="1153" xr:uid="{B3848776-CC8F-405F-85A7-84F39C4039BA}"/>
    <cellStyle name="40% - Accent4 2 11 2" xfId="1154" xr:uid="{A0B922F1-CF0C-4424-ADCE-8BF077BAB94D}"/>
    <cellStyle name="40% - Accent4 2 11 3" xfId="1155" xr:uid="{6529B0CE-AD32-4F49-BCED-89661073F188}"/>
    <cellStyle name="40% - Accent4 2 11 4" xfId="1156" xr:uid="{FBD892F9-0756-422D-87BE-0AF156A71B78}"/>
    <cellStyle name="40% - Accent4 2 11 5" xfId="1157" xr:uid="{FB88A7DA-A97E-4A84-981B-5E63B7C76A65}"/>
    <cellStyle name="40% - Accent4 2 12" xfId="1158" xr:uid="{929B2B5F-176D-480A-8306-5CF1B8376D4B}"/>
    <cellStyle name="40% - Accent4 2 13" xfId="1159" xr:uid="{ECA806A0-9FF9-4E9D-9B36-C71D1E6253B9}"/>
    <cellStyle name="40% - Accent4 2 14" xfId="1160" xr:uid="{D63A67A3-C669-4A16-9B6E-8141C9C44CB8}"/>
    <cellStyle name="40% - Accent4 2 15" xfId="1161" xr:uid="{A7E79642-D846-4289-8B04-39F4D51C5A0B}"/>
    <cellStyle name="40% - Accent4 2 16" xfId="1162" xr:uid="{E9D19D30-8240-41DF-8D32-8B039998B6AF}"/>
    <cellStyle name="40% - Accent4 2 2" xfId="1163" xr:uid="{8ABD418A-E7C5-4B27-B41E-DEA935E20A80}"/>
    <cellStyle name="40% - Accent4 2 2 2" xfId="1164" xr:uid="{E5667E1A-57C1-4522-8F09-71103B5970E8}"/>
    <cellStyle name="40% - Accent4 2 2 3" xfId="1165" xr:uid="{DE8FB7E8-1866-4105-9E99-92DE844E617A}"/>
    <cellStyle name="40% - Accent4 2 2 4" xfId="1166" xr:uid="{14436436-BC9B-47DA-9F2A-4D95D96C0FBD}"/>
    <cellStyle name="40% - Accent4 2 2 5" xfId="1167" xr:uid="{8567F027-C845-477E-8D7C-EFE34AA12DD5}"/>
    <cellStyle name="40% - Accent4 2 2 6" xfId="1168" xr:uid="{5C80210B-F8B8-4A49-805E-EC937D238AD3}"/>
    <cellStyle name="40% - Accent4 2 2 7" xfId="1169" xr:uid="{EE25100F-56B0-4548-9068-0D236535782D}"/>
    <cellStyle name="40% - Accent4 2 2 8" xfId="1170" xr:uid="{B5CA0A75-8A74-4A5A-AE56-613251CC8571}"/>
    <cellStyle name="40% - Accent4 2 2 9" xfId="1171" xr:uid="{A28C89D7-D26C-4818-B228-A1CC2ECFCFDF}"/>
    <cellStyle name="40% - Accent4 2 3" xfId="1172" xr:uid="{AF3E1FA7-6811-436A-8524-B2B1EF0C811E}"/>
    <cellStyle name="40% - Accent4 2 3 2" xfId="1173" xr:uid="{3C04CF48-2D42-4836-9809-937E42C236F4}"/>
    <cellStyle name="40% - Accent4 2 3 3" xfId="1174" xr:uid="{1EDB1720-BA8C-4EEE-8477-4BFBA4739CF1}"/>
    <cellStyle name="40% - Accent4 2 3 4" xfId="1175" xr:uid="{8760C50B-F119-41E8-BD38-79D71818FF15}"/>
    <cellStyle name="40% - Accent4 2 3 5" xfId="1176" xr:uid="{46B190F9-F743-4698-B76E-95BFB8519003}"/>
    <cellStyle name="40% - Accent4 2 3 6" xfId="1177" xr:uid="{8BB191EB-9EE5-4FA2-A66D-F7641E341978}"/>
    <cellStyle name="40% - Accent4 2 3 7" xfId="1178" xr:uid="{D679E260-FDE0-4BDD-9A39-F7BD80402B90}"/>
    <cellStyle name="40% - Accent4 2 3 8" xfId="1179" xr:uid="{DB0D4B16-7C8C-41BB-A26B-05429309D7BB}"/>
    <cellStyle name="40% - Accent4 2 3 9" xfId="1180" xr:uid="{563D04C3-2F8B-42FA-833B-02200F0F4862}"/>
    <cellStyle name="40% - Accent4 2 4" xfId="1181" xr:uid="{271C9208-780E-4412-88B0-47E13295D824}"/>
    <cellStyle name="40% - Accent4 2 4 2" xfId="1182" xr:uid="{19F834F9-1EB3-4562-993F-341DA04A5D6B}"/>
    <cellStyle name="40% - Accent4 2 4 3" xfId="1183" xr:uid="{062ACA51-306B-47D0-B04A-10F3627F41F3}"/>
    <cellStyle name="40% - Accent4 2 4 4" xfId="1184" xr:uid="{D0361666-6364-468B-BEAE-7C18A2A819B5}"/>
    <cellStyle name="40% - Accent4 2 4 5" xfId="1185" xr:uid="{CAD87C91-6C0D-48AC-817C-09008C9B4CCF}"/>
    <cellStyle name="40% - Accent4 2 4 6" xfId="1186" xr:uid="{5A2173EC-D001-4353-8EAD-29EB1CF7D90C}"/>
    <cellStyle name="40% - Accent4 2 4 7" xfId="1187" xr:uid="{69BA98C8-1AA3-4E38-8EE0-8539DC396B7B}"/>
    <cellStyle name="40% - Accent4 2 4 8" xfId="1188" xr:uid="{81DCC3E9-CDDB-49F8-9B2F-6D590844C1FF}"/>
    <cellStyle name="40% - Accent4 2 4 9" xfId="1189" xr:uid="{2048B784-7C00-4CEE-9DDB-3A6E1D6D58B7}"/>
    <cellStyle name="40% - Accent4 2 5" xfId="1190" xr:uid="{E3E760D2-E819-450D-8434-38745BE57020}"/>
    <cellStyle name="40% - Accent4 2 5 2" xfId="1191" xr:uid="{70C04651-BE08-4E22-A0DF-D558D7F87B23}"/>
    <cellStyle name="40% - Accent4 2 5 3" xfId="1192" xr:uid="{DC041FEB-5867-414F-8210-A2E1E15ACAD3}"/>
    <cellStyle name="40% - Accent4 2 5 4" xfId="1193" xr:uid="{6C1A6760-5428-44EB-A708-19F6748263F5}"/>
    <cellStyle name="40% - Accent4 2 5 5" xfId="1194" xr:uid="{1886D3C6-47DB-404B-989F-20A91E17A1B1}"/>
    <cellStyle name="40% - Accent4 2 5 6" xfId="1195" xr:uid="{586EBBC3-60B8-461D-B559-33D287394695}"/>
    <cellStyle name="40% - Accent4 2 5 7" xfId="1196" xr:uid="{63C76B49-8D72-411E-91E8-0D557B9F05E8}"/>
    <cellStyle name="40% - Accent4 2 5 8" xfId="1197" xr:uid="{A50E2470-B57C-4E98-AD72-02EA228FF8C9}"/>
    <cellStyle name="40% - Accent4 2 5 9" xfId="1198" xr:uid="{F2E27359-FE2D-46E9-91C9-70E1EE5CE1DD}"/>
    <cellStyle name="40% - Accent4 2 6" xfId="1199" xr:uid="{1E8F6B3B-FCCA-48A3-AE60-89054E9E1856}"/>
    <cellStyle name="40% - Accent4 2 6 2" xfId="1200" xr:uid="{A8F90B05-3AA0-4F4D-B256-B0025B10E519}"/>
    <cellStyle name="40% - Accent4 2 6 3" xfId="1201" xr:uid="{E02F9603-C25B-43A1-B977-9E82003BEEEB}"/>
    <cellStyle name="40% - Accent4 2 6 4" xfId="1202" xr:uid="{47DECB8F-98B2-4339-B9A6-626D51E28949}"/>
    <cellStyle name="40% - Accent4 2 6 5" xfId="1203" xr:uid="{19280050-D64E-4C79-8D27-C6384D1A2324}"/>
    <cellStyle name="40% - Accent4 2 7" xfId="1204" xr:uid="{6549F8D8-DDC0-4E33-9476-F80E08A8B72F}"/>
    <cellStyle name="40% - Accent4 2 8" xfId="1205" xr:uid="{94980A0D-5F18-49BB-B32A-B6A642246ED7}"/>
    <cellStyle name="40% - Accent4 2 9" xfId="1206" xr:uid="{C8C21259-770E-4207-B55D-E0A36DB0B424}"/>
    <cellStyle name="40% - Accent4 20" xfId="1207" xr:uid="{E718973A-B5C3-47B1-93A2-9727FBEA0DB3}"/>
    <cellStyle name="40% - Accent4 21" xfId="1208" xr:uid="{58C6A973-D7B3-4BBA-8F31-952E5AB99E1A}"/>
    <cellStyle name="40% - Accent4 22" xfId="1209" xr:uid="{F449FE11-8B0D-4510-ADD7-C7B844FA56D6}"/>
    <cellStyle name="40% - Accent4 23" xfId="1210" xr:uid="{F2B5BE52-507A-4881-81FE-B2165D492D61}"/>
    <cellStyle name="40% - Accent4 24" xfId="1211" xr:uid="{494D6729-40C1-4E8F-BFF2-08E9778F9EE8}"/>
    <cellStyle name="40% - Accent4 25" xfId="1212" xr:uid="{D61AACC6-4C03-4AFA-8F65-674B5D0CD4F3}"/>
    <cellStyle name="40% - Accent4 26" xfId="1213" xr:uid="{6A03F7D1-30B7-4606-A01A-A0B6BD081A93}"/>
    <cellStyle name="40% - Accent4 3" xfId="1214" xr:uid="{B5B0AC57-F6C7-4641-B9E9-F070C853F56F}"/>
    <cellStyle name="40% - Accent4 3 10" xfId="1215" xr:uid="{CB22D491-490E-4A66-9F92-0DBEEB5A6922}"/>
    <cellStyle name="40% - Accent4 3 2" xfId="1216" xr:uid="{1D2441FD-64EB-45BC-B76F-BB0D16989753}"/>
    <cellStyle name="40% - Accent4 3 3" xfId="1217" xr:uid="{DC3B9E96-73C6-4F72-88A0-19706EA0CB58}"/>
    <cellStyle name="40% - Accent4 3 4" xfId="1218" xr:uid="{CBFA8FEF-E010-4F92-8496-D1F241635158}"/>
    <cellStyle name="40% - Accent4 3 5" xfId="1219" xr:uid="{BC2D205D-9C9C-4A51-832B-355385020A9C}"/>
    <cellStyle name="40% - Accent4 3 6" xfId="1220" xr:uid="{FF0F68B9-5416-4ABD-BB1B-670D9C005DDA}"/>
    <cellStyle name="40% - Accent4 3 7" xfId="1221" xr:uid="{BAD471D6-C3DB-4A87-9DE1-E59A1AF1E0E1}"/>
    <cellStyle name="40% - Accent4 3 8" xfId="1222" xr:uid="{EB51972E-EA99-4C72-BA30-70D8F0A43E45}"/>
    <cellStyle name="40% - Accent4 3 9" xfId="1223" xr:uid="{2F8B3BBB-4227-40E7-888A-20EAD5D5F3A4}"/>
    <cellStyle name="40% - Accent4 4" xfId="1224" xr:uid="{8DED100A-5210-4D3F-933E-22DFDE93A72D}"/>
    <cellStyle name="40% - Accent4 4 2" xfId="1225" xr:uid="{C786A6B8-502B-4043-8896-E7B361A0C984}"/>
    <cellStyle name="40% - Accent4 4 3" xfId="1226" xr:uid="{59762C59-C042-4730-AF6A-F992161CA040}"/>
    <cellStyle name="40% - Accent4 4 4" xfId="1227" xr:uid="{E018731C-6D8B-4BFA-8F33-317F86E8AD5F}"/>
    <cellStyle name="40% - Accent4 4 5" xfId="1228" xr:uid="{E566DDB4-5571-4B48-A67D-ADD70ED1D568}"/>
    <cellStyle name="40% - Accent4 4 6" xfId="1229" xr:uid="{0C2088DB-E603-40AA-A913-737FA100D459}"/>
    <cellStyle name="40% - Accent4 5" xfId="1230" xr:uid="{8B7B8C55-1AB0-45CC-ACEF-EB9ADA1C9586}"/>
    <cellStyle name="40% - Accent4 5 2" xfId="1231" xr:uid="{27CDFFDC-0E13-4CDF-B35D-FB8D63136593}"/>
    <cellStyle name="40% - Accent4 5 3" xfId="1232" xr:uid="{E785ED7C-E59B-4E69-AFEB-D1D27444D643}"/>
    <cellStyle name="40% - Accent4 5 4" xfId="1233" xr:uid="{DE8EC795-7B85-41A6-AC29-1115AE49CA66}"/>
    <cellStyle name="40% - Accent4 5 5" xfId="1234" xr:uid="{FDD86C14-2C1D-42EB-BE50-363C43603F77}"/>
    <cellStyle name="40% - Accent4 5 6" xfId="1235" xr:uid="{3145CDDE-C136-4D7D-B453-EB245FC26784}"/>
    <cellStyle name="40% - Accent4 6" xfId="1236" xr:uid="{F626B586-C174-4FF4-B884-09B2760A085E}"/>
    <cellStyle name="40% - Accent4 6 2" xfId="1237" xr:uid="{7B7C1E4C-5DE3-4D31-8FC3-83C18F93F23C}"/>
    <cellStyle name="40% - Accent4 6 3" xfId="1238" xr:uid="{9BD8EDFA-9820-40EF-B413-B5DD31745F68}"/>
    <cellStyle name="40% - Accent4 6 4" xfId="1239" xr:uid="{D63CDBFE-A4C5-4430-9057-09FCFFC01DED}"/>
    <cellStyle name="40% - Accent4 6 5" xfId="1240" xr:uid="{AC04CFD8-6CA1-41DE-B240-0058A2D445D3}"/>
    <cellStyle name="40% - Accent4 6 6" xfId="1241" xr:uid="{ED956386-B5A1-4DD8-BE68-51B886F8869B}"/>
    <cellStyle name="40% - Accent4 7" xfId="1242" xr:uid="{9654271E-10C9-485E-A941-2C75D8F1572D}"/>
    <cellStyle name="40% - Accent4 7 2" xfId="1243" xr:uid="{71630547-7921-4BD2-9641-0F85649A30A2}"/>
    <cellStyle name="40% - Accent4 7 3" xfId="1244" xr:uid="{A26E30F5-AF42-4311-B735-A01DAFA01415}"/>
    <cellStyle name="40% - Accent4 7 4" xfId="1245" xr:uid="{F0E3A61F-9226-4926-A5E4-5018D64058CC}"/>
    <cellStyle name="40% - Accent4 7 5" xfId="1246" xr:uid="{3A3BC9EA-2C2F-4018-9FD6-F57FE6A73E1C}"/>
    <cellStyle name="40% - Accent4 7 6" xfId="1247" xr:uid="{FF94B957-8970-48A1-933B-033AFCF52A20}"/>
    <cellStyle name="40% - Accent4 8" xfId="1248" xr:uid="{1ED7AA87-B049-4CA3-A4DA-91B4515FA56E}"/>
    <cellStyle name="40% - Accent4 8 2" xfId="1249" xr:uid="{005FC9AA-17D5-424D-BC86-866EA6EDBF4B}"/>
    <cellStyle name="40% - Accent4 8 3" xfId="1250" xr:uid="{EF5A6A3E-9D98-43DB-ABE1-0EED560F68CB}"/>
    <cellStyle name="40% - Accent4 8 4" xfId="1251" xr:uid="{2335ABDC-CDB4-4835-9561-42015FAF9F9C}"/>
    <cellStyle name="40% - Accent4 8 5" xfId="1252" xr:uid="{59F3E969-2E8F-4478-B717-0F5BAAB908AE}"/>
    <cellStyle name="40% - Accent4 8 6" xfId="1253" xr:uid="{E383B401-5ABD-47A9-A049-6B63FF1549BC}"/>
    <cellStyle name="40% - Accent4 9" xfId="1254" xr:uid="{B5DA7413-6AA6-4586-81DE-BA731C87A6A2}"/>
    <cellStyle name="40% - Accent4 9 2" xfId="1255" xr:uid="{049BC53E-ED64-4A2F-B8D7-B40FF8CC4BB8}"/>
    <cellStyle name="40% - Accent4 9 3" xfId="1256" xr:uid="{6F4B04E6-2A78-4718-A248-0BC54EDA9F17}"/>
    <cellStyle name="40% - Accent4 9 4" xfId="1257" xr:uid="{4A8469B9-A950-43EA-ADF0-3C455D6C0559}"/>
    <cellStyle name="40% - Accent4 9 5" xfId="1258" xr:uid="{838C770A-9CB8-4084-BA42-ACAC8458E5BB}"/>
    <cellStyle name="40% - Accent5 10" xfId="1259" xr:uid="{EA356615-3AF9-4BE7-8542-7F21C115F2B4}"/>
    <cellStyle name="40% - Accent5 11" xfId="1260" xr:uid="{5A90A685-AC39-4CAB-8E0E-37C0A94327AC}"/>
    <cellStyle name="40% - Accent5 12" xfId="1261" xr:uid="{7D94B7A4-396F-44FC-9DBC-1118007A4894}"/>
    <cellStyle name="40% - Accent5 13" xfId="1262" xr:uid="{EDF09596-BC8A-4652-A087-5F7B089A447C}"/>
    <cellStyle name="40% - Accent5 14" xfId="1263" xr:uid="{127B306D-DEC7-4E11-A828-9CC09D0DE510}"/>
    <cellStyle name="40% - Accent5 15" xfId="1264" xr:uid="{F6BD076B-DDEB-4DB2-AA85-9CDBF8C1FD9D}"/>
    <cellStyle name="40% - Accent5 16" xfId="1265" xr:uid="{564168EF-E69C-46C3-8F5A-71B90E2AFFD9}"/>
    <cellStyle name="40% - Accent5 2" xfId="1266" xr:uid="{77A408B1-3C5A-48C0-8104-B922662B8808}"/>
    <cellStyle name="40% - Accent5 2 10" xfId="1267" xr:uid="{DCB07A8F-237E-452C-8AD4-D053A085CECE}"/>
    <cellStyle name="40% - Accent5 2 11" xfId="1268" xr:uid="{235746ED-D3F8-4585-A56E-16403E05FA3E}"/>
    <cellStyle name="40% - Accent5 2 11 2" xfId="1269" xr:uid="{8CB9F3BF-1ACE-4884-8308-CAD34475A8EF}"/>
    <cellStyle name="40% - Accent5 2 11 3" xfId="1270" xr:uid="{96386425-4ED5-49D9-90C8-D606FB9DD081}"/>
    <cellStyle name="40% - Accent5 2 11 4" xfId="1271" xr:uid="{B593CBD8-C067-4F56-8509-5CE392527C08}"/>
    <cellStyle name="40% - Accent5 2 11 5" xfId="1272" xr:uid="{7AD36D54-71B3-4E60-B736-191518E2F59F}"/>
    <cellStyle name="40% - Accent5 2 12" xfId="1273" xr:uid="{14AC7D5E-576F-4E4A-ADD5-191CBB7EF5D4}"/>
    <cellStyle name="40% - Accent5 2 13" xfId="1274" xr:uid="{5EF4E784-D12D-46EF-9CE8-170C83DD6CB7}"/>
    <cellStyle name="40% - Accent5 2 14" xfId="1275" xr:uid="{E52696F1-E4BD-4D7E-9D8B-4B988598E2C0}"/>
    <cellStyle name="40% - Accent5 2 15" xfId="1276" xr:uid="{E6FB29E8-BCEB-48E3-A99A-75EE566343CF}"/>
    <cellStyle name="40% - Accent5 2 16" xfId="1277" xr:uid="{09B8AD88-ED6F-4EF9-A58B-0D9C0AC51C83}"/>
    <cellStyle name="40% - Accent5 2 2" xfId="1278" xr:uid="{D0660EF7-BF48-4EC5-A377-47E1A0F47422}"/>
    <cellStyle name="40% - Accent5 2 2 2" xfId="1279" xr:uid="{EF2EE8DF-E7EA-485D-A893-02619945E942}"/>
    <cellStyle name="40% - Accent5 2 2 3" xfId="1280" xr:uid="{C3DFB3FC-1531-446C-BE08-A721D0B929F2}"/>
    <cellStyle name="40% - Accent5 2 2 4" xfId="1281" xr:uid="{E14FE039-996E-43BC-A290-5B2C8B88EFFB}"/>
    <cellStyle name="40% - Accent5 2 2 5" xfId="1282" xr:uid="{31B135F5-0440-4209-BB87-B59E0DFF38EA}"/>
    <cellStyle name="40% - Accent5 2 2 6" xfId="1283" xr:uid="{517FB446-7743-49ED-A9E6-35A46F305F8D}"/>
    <cellStyle name="40% - Accent5 2 2 7" xfId="1284" xr:uid="{8EDC86CF-33D4-4AE2-85A0-D3F2B095FA93}"/>
    <cellStyle name="40% - Accent5 2 2 8" xfId="1285" xr:uid="{54ABF873-FEDE-462C-8B2C-F69E10401EAB}"/>
    <cellStyle name="40% - Accent5 2 2 9" xfId="1286" xr:uid="{12C4DCD2-7E8C-475E-800B-BC2501A9B115}"/>
    <cellStyle name="40% - Accent5 2 3" xfId="1287" xr:uid="{BE642906-009A-49DF-98B7-3B873884D5B9}"/>
    <cellStyle name="40% - Accent5 2 3 2" xfId="1288" xr:uid="{64770462-CC84-4C8F-B5A7-896162531137}"/>
    <cellStyle name="40% - Accent5 2 3 3" xfId="1289" xr:uid="{3E99B900-3885-4FAC-BFA4-D5D79CA4710D}"/>
    <cellStyle name="40% - Accent5 2 3 4" xfId="1290" xr:uid="{274AA8C5-5DA8-49F1-8F0F-6CFDEF1AFEA6}"/>
    <cellStyle name="40% - Accent5 2 3 5" xfId="1291" xr:uid="{C6F7430C-DDD2-4061-AEE4-23A3C50A5316}"/>
    <cellStyle name="40% - Accent5 2 3 6" xfId="1292" xr:uid="{4A33B0DE-6587-414F-A9CC-F96260E1A722}"/>
    <cellStyle name="40% - Accent5 2 3 7" xfId="1293" xr:uid="{4229C0B4-D1AD-42B5-B19D-8B6B0B6C10A5}"/>
    <cellStyle name="40% - Accent5 2 3 8" xfId="1294" xr:uid="{484D623A-456C-4AE5-96D4-BC6723B718A5}"/>
    <cellStyle name="40% - Accent5 2 3 9" xfId="1295" xr:uid="{C85A6B77-93ED-4E0A-BFD8-E5FFD62B37C9}"/>
    <cellStyle name="40% - Accent5 2 4" xfId="1296" xr:uid="{30B948A8-D8F0-4AB8-990E-49F1D2AEFC19}"/>
    <cellStyle name="40% - Accent5 2 4 2" xfId="1297" xr:uid="{620F65F8-F98E-4261-A8F1-78E645BF16D1}"/>
    <cellStyle name="40% - Accent5 2 4 3" xfId="1298" xr:uid="{B30D2034-5944-42A0-A73A-5316AB8DC728}"/>
    <cellStyle name="40% - Accent5 2 4 4" xfId="1299" xr:uid="{0FF1964A-EA4E-4AC5-9E12-20305100D498}"/>
    <cellStyle name="40% - Accent5 2 4 5" xfId="1300" xr:uid="{4DD28D8A-1700-48E7-98FA-E72B874853C0}"/>
    <cellStyle name="40% - Accent5 2 4 6" xfId="1301" xr:uid="{C7890463-A52C-4CA1-B958-E58E8AC0CA98}"/>
    <cellStyle name="40% - Accent5 2 4 7" xfId="1302" xr:uid="{3C769B44-5CD8-40E7-93F2-000AF79CE1B3}"/>
    <cellStyle name="40% - Accent5 2 4 8" xfId="1303" xr:uid="{5C1E116A-1C75-43E6-8A95-BFCE59ADF7F8}"/>
    <cellStyle name="40% - Accent5 2 4 9" xfId="1304" xr:uid="{F5EEDAFE-559D-4493-BBD0-CCB342ED1923}"/>
    <cellStyle name="40% - Accent5 2 5" xfId="1305" xr:uid="{029E76C2-CC6B-4A2C-8DD8-D7970B5C5F7F}"/>
    <cellStyle name="40% - Accent5 2 5 2" xfId="1306" xr:uid="{0938CF77-3DE6-4791-9007-C74B414CDC1E}"/>
    <cellStyle name="40% - Accent5 2 5 3" xfId="1307" xr:uid="{0D18D183-3F5E-456F-8B83-B7CA8929C9B6}"/>
    <cellStyle name="40% - Accent5 2 5 4" xfId="1308" xr:uid="{DED5F9ED-54EB-4B36-83BD-1000C3053278}"/>
    <cellStyle name="40% - Accent5 2 5 5" xfId="1309" xr:uid="{21AAEB60-A455-4580-B58F-B478E12A62D5}"/>
    <cellStyle name="40% - Accent5 2 5 6" xfId="1310" xr:uid="{92DA91DE-BBDD-43D4-878C-1B77D5CE1D1D}"/>
    <cellStyle name="40% - Accent5 2 5 7" xfId="1311" xr:uid="{1B7FFF7E-92CA-4D8B-9FD2-879BAB56BFDA}"/>
    <cellStyle name="40% - Accent5 2 5 8" xfId="1312" xr:uid="{0D96D253-CD68-4A6F-B032-91591D10042F}"/>
    <cellStyle name="40% - Accent5 2 5 9" xfId="1313" xr:uid="{5D67B90A-D3E9-4F21-BA83-9DB7AFFD8698}"/>
    <cellStyle name="40% - Accent5 2 6" xfId="1314" xr:uid="{9BA40E9D-0B3D-4E41-9DEB-8D7AD2E59A1E}"/>
    <cellStyle name="40% - Accent5 2 6 2" xfId="1315" xr:uid="{5B647D9B-DF68-45DE-A270-7AEF560916E4}"/>
    <cellStyle name="40% - Accent5 2 6 3" xfId="1316" xr:uid="{49B97042-A219-494A-8F66-1A9DCBDA349E}"/>
    <cellStyle name="40% - Accent5 2 6 4" xfId="1317" xr:uid="{3CBA57C7-0D35-40A7-A594-4F75F875D0F2}"/>
    <cellStyle name="40% - Accent5 2 6 5" xfId="1318" xr:uid="{00CA0391-9C8A-4038-9DEE-86CF24722734}"/>
    <cellStyle name="40% - Accent5 2 7" xfId="1319" xr:uid="{20412E84-25EF-4F89-A37F-D1CADD920058}"/>
    <cellStyle name="40% - Accent5 2 8" xfId="1320" xr:uid="{B3D39BB4-7528-4102-B940-7447AD171A17}"/>
    <cellStyle name="40% - Accent5 2 9" xfId="1321" xr:uid="{BA1E676C-0EA1-4836-A907-92E787C01E37}"/>
    <cellStyle name="40% - Accent5 3" xfId="1322" xr:uid="{01794F58-6456-434B-A4E3-D12B94896493}"/>
    <cellStyle name="40% - Accent5 3 10" xfId="1323" xr:uid="{58CA044D-DE3A-4525-B926-3A43870F624C}"/>
    <cellStyle name="40% - Accent5 3 2" xfId="1324" xr:uid="{6D7B489C-ED1E-4E4E-AD3C-C2F8E38EB6D5}"/>
    <cellStyle name="40% - Accent5 3 3" xfId="1325" xr:uid="{58DBF188-ABB5-4A2E-8CD4-C3EA862432D7}"/>
    <cellStyle name="40% - Accent5 3 4" xfId="1326" xr:uid="{A0A9A64E-6335-4541-BB1B-2975F3EF33C4}"/>
    <cellStyle name="40% - Accent5 3 5" xfId="1327" xr:uid="{A483818A-D8EB-48A5-867F-A817AF849FFD}"/>
    <cellStyle name="40% - Accent5 3 6" xfId="1328" xr:uid="{EEA04F6C-07BE-4391-B1A7-86B7603713B4}"/>
    <cellStyle name="40% - Accent5 3 7" xfId="1329" xr:uid="{5D046826-6532-4E9C-AB58-1863FD909A99}"/>
    <cellStyle name="40% - Accent5 3 8" xfId="1330" xr:uid="{FCCFBA21-9B2F-4185-B865-9B6B2BF403E6}"/>
    <cellStyle name="40% - Accent5 3 9" xfId="1331" xr:uid="{57FB189F-67DE-4AA6-8A0A-2696DC31CFF7}"/>
    <cellStyle name="40% - Accent5 4" xfId="1332" xr:uid="{69A919AE-1215-4213-8E85-D0CE6CA6D8B0}"/>
    <cellStyle name="40% - Accent5 4 2" xfId="1333" xr:uid="{46230F97-2D52-4A3D-8319-CDE14EF8F126}"/>
    <cellStyle name="40% - Accent5 4 3" xfId="1334" xr:uid="{5F143BE2-D4B3-410B-BE38-CDA51077A977}"/>
    <cellStyle name="40% - Accent5 4 4" xfId="1335" xr:uid="{D3790D67-2119-4215-BCA4-DB57F8FD65DE}"/>
    <cellStyle name="40% - Accent5 4 5" xfId="1336" xr:uid="{87F1D63B-8996-4C43-B232-56D23DE8CD3B}"/>
    <cellStyle name="40% - Accent5 4 6" xfId="1337" xr:uid="{4E4658EF-403F-411E-B83A-0C87DF67B972}"/>
    <cellStyle name="40% - Accent5 5" xfId="1338" xr:uid="{CFC23191-52B2-4EEF-B849-860B61B45E8C}"/>
    <cellStyle name="40% - Accent5 5 2" xfId="1339" xr:uid="{2F42D74C-0338-487D-B024-446BE3C94F42}"/>
    <cellStyle name="40% - Accent5 5 3" xfId="1340" xr:uid="{3EBFDE57-F4C7-44BE-B6BF-E6ACE2265919}"/>
    <cellStyle name="40% - Accent5 5 4" xfId="1341" xr:uid="{C2894E9C-2749-47F7-84D6-F21B8B3432AD}"/>
    <cellStyle name="40% - Accent5 5 5" xfId="1342" xr:uid="{A59046F9-559C-4EB4-BE25-FD2C77C71AC7}"/>
    <cellStyle name="40% - Accent5 5 6" xfId="1343" xr:uid="{FD6C74D3-3A44-4C90-B54C-176AFE89E6AB}"/>
    <cellStyle name="40% - Accent5 6" xfId="1344" xr:uid="{4EE111B0-0FF3-415D-9440-A3822DB8A7A7}"/>
    <cellStyle name="40% - Accent5 6 2" xfId="1345" xr:uid="{FC0207FF-F04A-432C-A7C6-CBC2AF48ED4F}"/>
    <cellStyle name="40% - Accent5 6 3" xfId="1346" xr:uid="{B9DE9BE6-482C-4255-B074-990EE1814247}"/>
    <cellStyle name="40% - Accent5 6 4" xfId="1347" xr:uid="{DBF0EE69-66E4-4B6F-B98A-A945D1BB40FA}"/>
    <cellStyle name="40% - Accent5 6 5" xfId="1348" xr:uid="{5937DFFD-D025-4792-AB27-C096832DFDFD}"/>
    <cellStyle name="40% - Accent5 6 6" xfId="1349" xr:uid="{917187D7-B642-4ECC-A014-8063C5BA4EB9}"/>
    <cellStyle name="40% - Accent5 7" xfId="1350" xr:uid="{5D51AD55-B375-4A60-8797-6355E2E639EE}"/>
    <cellStyle name="40% - Accent5 7 2" xfId="1351" xr:uid="{1A33C1A3-35F8-46CF-9BA3-4298E37BA01B}"/>
    <cellStyle name="40% - Accent5 7 3" xfId="1352" xr:uid="{91C37A2F-9819-4C60-B12F-FC2FB8DCBF7B}"/>
    <cellStyle name="40% - Accent5 7 4" xfId="1353" xr:uid="{EF983C68-749F-4B60-B49D-DE817722019B}"/>
    <cellStyle name="40% - Accent5 7 5" xfId="1354" xr:uid="{28D3C554-1E72-44E6-923C-48235D6C9359}"/>
    <cellStyle name="40% - Accent5 7 6" xfId="1355" xr:uid="{D588A57B-D7C2-40C0-A214-BB709FEE9D34}"/>
    <cellStyle name="40% - Accent5 8" xfId="1356" xr:uid="{35C2D495-5410-4D41-9A38-7FEB38CF0895}"/>
    <cellStyle name="40% - Accent5 8 2" xfId="1357" xr:uid="{BBCCEC36-8DC5-48DD-98B5-57313180A6A9}"/>
    <cellStyle name="40% - Accent5 9" xfId="1358" xr:uid="{717AC119-875F-480C-82D9-289DC6440826}"/>
    <cellStyle name="40% - Accent6 10" xfId="1359" xr:uid="{86ED8CB5-1145-4125-A976-A5957E1F298D}"/>
    <cellStyle name="40% - Accent6 10 2" xfId="1360" xr:uid="{E11201D3-F374-4A47-945F-08B91F2841FE}"/>
    <cellStyle name="40% - Accent6 10 3" xfId="1361" xr:uid="{B330486A-60AD-486A-8670-A048C5F8CE50}"/>
    <cellStyle name="40% - Accent6 10 4" xfId="1362" xr:uid="{BDE259BD-C0FD-4E17-91EE-1FA0C17284A6}"/>
    <cellStyle name="40% - Accent6 10 5" xfId="1363" xr:uid="{BE5F58EA-0BC8-4807-BC57-1E3D56DAF09C}"/>
    <cellStyle name="40% - Accent6 11" xfId="1364" xr:uid="{8D2599B1-D6E7-4624-9E2D-5D2875F04A79}"/>
    <cellStyle name="40% - Accent6 11 2" xfId="1365" xr:uid="{6B0F0966-D9D8-4AB0-ADE9-BEB38B1573EC}"/>
    <cellStyle name="40% - Accent6 11 3" xfId="1366" xr:uid="{DACE2332-312B-4233-8414-E0B3A5022D76}"/>
    <cellStyle name="40% - Accent6 11 4" xfId="1367" xr:uid="{3D57BDBF-BCB9-4303-BE30-36AE728D3B5E}"/>
    <cellStyle name="40% - Accent6 11 5" xfId="1368" xr:uid="{905BCC75-47B5-49C8-9ECF-AABBDE28E3B6}"/>
    <cellStyle name="40% - Accent6 12" xfId="1369" xr:uid="{AA7FB8CF-C31B-468C-A2CC-61C7DCCC115D}"/>
    <cellStyle name="40% - Accent6 12 2" xfId="1370" xr:uid="{A79DF092-DA20-44E5-9958-FF50EBA948C1}"/>
    <cellStyle name="40% - Accent6 12 3" xfId="1371" xr:uid="{9515B530-759B-43A1-91C3-A64795E6C7BE}"/>
    <cellStyle name="40% - Accent6 12 4" xfId="1372" xr:uid="{85A03C5D-AD4B-4700-A792-4906AB34EECE}"/>
    <cellStyle name="40% - Accent6 12 5" xfId="1373" xr:uid="{5ADA83DA-EF54-4D00-AB80-4CD38CF3EF81}"/>
    <cellStyle name="40% - Accent6 13" xfId="1374" xr:uid="{FBB38D92-1E1D-4450-A164-58321D95A32D}"/>
    <cellStyle name="40% - Accent6 14" xfId="1375" xr:uid="{2DCC68CC-A6C3-4040-B2A4-EDD67C53771E}"/>
    <cellStyle name="40% - Accent6 15" xfId="1376" xr:uid="{26FCD63C-E23D-4FF5-88E8-267AA4DC1972}"/>
    <cellStyle name="40% - Accent6 16" xfId="1377" xr:uid="{F4D0345E-943E-495B-83AC-322DA9327087}"/>
    <cellStyle name="40% - Accent6 17" xfId="1378" xr:uid="{230BD86A-1295-4087-AB73-89FA61F33E66}"/>
    <cellStyle name="40% - Accent6 18" xfId="1379" xr:uid="{8F8702E1-A142-4DB6-8B10-582DD5C54894}"/>
    <cellStyle name="40% - Accent6 19" xfId="1380" xr:uid="{6F740422-1C4D-4523-B75B-432884E9459E}"/>
    <cellStyle name="40% - Accent6 2" xfId="1381" xr:uid="{02ECB909-4E3B-4864-9BDA-B242E7D0C0FE}"/>
    <cellStyle name="40% - Accent6 2 10" xfId="1382" xr:uid="{06566B23-AC9F-4AAD-B590-CE32B4385443}"/>
    <cellStyle name="40% - Accent6 2 11" xfId="1383" xr:uid="{7500A06F-1C04-44BC-BDED-9EBF98017BA0}"/>
    <cellStyle name="40% - Accent6 2 11 2" xfId="1384" xr:uid="{8F7F5965-0118-4CF5-A5F0-8F78EFB4491D}"/>
    <cellStyle name="40% - Accent6 2 11 3" xfId="1385" xr:uid="{D4A51A7A-FFBF-43A6-8FCD-3DC0443CBBB1}"/>
    <cellStyle name="40% - Accent6 2 11 4" xfId="1386" xr:uid="{4BF8EED8-4D34-4491-986B-41F9AA3FFF2E}"/>
    <cellStyle name="40% - Accent6 2 11 5" xfId="1387" xr:uid="{76485ECC-2391-4D49-9654-163C4771BDB8}"/>
    <cellStyle name="40% - Accent6 2 12" xfId="1388" xr:uid="{87822376-CAF2-40AE-9048-DC989BF10981}"/>
    <cellStyle name="40% - Accent6 2 13" xfId="1389" xr:uid="{B3B0DB12-BE90-4EB5-A591-3A1BEA422837}"/>
    <cellStyle name="40% - Accent6 2 14" xfId="1390" xr:uid="{2B8A0FA1-D9DC-4701-BA34-39A4E720DE75}"/>
    <cellStyle name="40% - Accent6 2 15" xfId="1391" xr:uid="{26D3FD96-3B4C-4755-B152-E86FBB95D37F}"/>
    <cellStyle name="40% - Accent6 2 16" xfId="1392" xr:uid="{F630FE34-373D-4D6C-8022-8AB87BA682A6}"/>
    <cellStyle name="40% - Accent6 2 2" xfId="1393" xr:uid="{5CC78E63-1282-479A-BBD5-DC3F49620752}"/>
    <cellStyle name="40% - Accent6 2 2 2" xfId="1394" xr:uid="{06B58018-F058-4FAE-816F-F78A6F597F7F}"/>
    <cellStyle name="40% - Accent6 2 2 3" xfId="1395" xr:uid="{BD7B646A-E58F-4CFF-812E-834192E95E34}"/>
    <cellStyle name="40% - Accent6 2 2 4" xfId="1396" xr:uid="{815D477E-B097-4AD7-85FD-EE8952022629}"/>
    <cellStyle name="40% - Accent6 2 2 5" xfId="1397" xr:uid="{A9D76CC3-7774-49C0-8ED9-61FDA18CF57C}"/>
    <cellStyle name="40% - Accent6 2 2 6" xfId="1398" xr:uid="{F26290C3-00FF-45DB-BF84-28CFC26E3DE2}"/>
    <cellStyle name="40% - Accent6 2 2 7" xfId="1399" xr:uid="{71BBCAFA-A64F-49B0-AAAB-35245701765A}"/>
    <cellStyle name="40% - Accent6 2 2 8" xfId="1400" xr:uid="{2F1FC1E3-104F-4BBC-851D-5AD9F76FD9D3}"/>
    <cellStyle name="40% - Accent6 2 2 9" xfId="1401" xr:uid="{3D96AF7E-F0ED-47B9-AC45-2CDCD59E3EE8}"/>
    <cellStyle name="40% - Accent6 2 3" xfId="1402" xr:uid="{B3BA7221-50D8-4D89-87E5-5F12EE4B9807}"/>
    <cellStyle name="40% - Accent6 2 3 2" xfId="1403" xr:uid="{A45F1EBB-0332-4730-A34A-4EEC16E3A96A}"/>
    <cellStyle name="40% - Accent6 2 3 3" xfId="1404" xr:uid="{3D9317E0-1472-471A-AC90-46E4EBF6A8C5}"/>
    <cellStyle name="40% - Accent6 2 3 4" xfId="1405" xr:uid="{6C8EFC47-40CD-439A-BE1B-A3511E952BAA}"/>
    <cellStyle name="40% - Accent6 2 3 5" xfId="1406" xr:uid="{B10585A6-E8A8-4991-86FB-0EAE2FED8A80}"/>
    <cellStyle name="40% - Accent6 2 3 6" xfId="1407" xr:uid="{B6DAD989-AD8B-4ABA-8440-B0804C6724A9}"/>
    <cellStyle name="40% - Accent6 2 3 7" xfId="1408" xr:uid="{A52AD1D1-6FB2-48E4-81F1-DFD2085E6EBB}"/>
    <cellStyle name="40% - Accent6 2 3 8" xfId="1409" xr:uid="{3B62DB6F-6795-46E5-B302-5293DA10DFA0}"/>
    <cellStyle name="40% - Accent6 2 3 9" xfId="1410" xr:uid="{A5AFC804-8F30-4D88-8111-32871548F81A}"/>
    <cellStyle name="40% - Accent6 2 4" xfId="1411" xr:uid="{A04467E1-ECB1-4194-BEC5-DABE376ADA32}"/>
    <cellStyle name="40% - Accent6 2 4 2" xfId="1412" xr:uid="{1DE46977-84FC-4F92-8090-08CBD0F2D214}"/>
    <cellStyle name="40% - Accent6 2 4 3" xfId="1413" xr:uid="{8F0DC0CC-7B61-4F1E-AD68-3D25E129C7AB}"/>
    <cellStyle name="40% - Accent6 2 4 4" xfId="1414" xr:uid="{B7CF1546-7323-46C8-B618-CAA99DFE40CE}"/>
    <cellStyle name="40% - Accent6 2 4 5" xfId="1415" xr:uid="{9B16C0EC-200B-4EDD-B7A6-95DA6CB543CF}"/>
    <cellStyle name="40% - Accent6 2 4 6" xfId="1416" xr:uid="{13AE80DD-A688-4910-B022-93E2058615BC}"/>
    <cellStyle name="40% - Accent6 2 4 7" xfId="1417" xr:uid="{34A2AD80-612D-433B-ADE0-058944298E0F}"/>
    <cellStyle name="40% - Accent6 2 4 8" xfId="1418" xr:uid="{397A47E1-62B3-4EB7-A1DD-7B6BCD45B056}"/>
    <cellStyle name="40% - Accent6 2 4 9" xfId="1419" xr:uid="{2FAF4224-7FDC-4C71-9E3D-D42DC453A62C}"/>
    <cellStyle name="40% - Accent6 2 5" xfId="1420" xr:uid="{97A67056-FCA3-4C02-A197-061466B32CD3}"/>
    <cellStyle name="40% - Accent6 2 5 2" xfId="1421" xr:uid="{43E4F38F-6F94-44FE-BD95-CB28A64F64BF}"/>
    <cellStyle name="40% - Accent6 2 5 3" xfId="1422" xr:uid="{46066DCF-0C78-45C7-9929-D4E27298302A}"/>
    <cellStyle name="40% - Accent6 2 5 4" xfId="1423" xr:uid="{BEB09B4F-F74E-40EF-A91A-E9EAFD205960}"/>
    <cellStyle name="40% - Accent6 2 5 5" xfId="1424" xr:uid="{5EC6644B-9AD3-4C45-9788-CEDABF0F3D85}"/>
    <cellStyle name="40% - Accent6 2 5 6" xfId="1425" xr:uid="{AD2EB5E2-DC7A-4FE3-9357-61A8BEE10305}"/>
    <cellStyle name="40% - Accent6 2 5 7" xfId="1426" xr:uid="{494EA8F6-B085-4C87-9C1A-88CC5239AF89}"/>
    <cellStyle name="40% - Accent6 2 5 8" xfId="1427" xr:uid="{134955ED-2BB3-461D-B40E-6A788495B792}"/>
    <cellStyle name="40% - Accent6 2 5 9" xfId="1428" xr:uid="{7C9FDD38-7A68-4811-B497-9F5D9F1B3315}"/>
    <cellStyle name="40% - Accent6 2 6" xfId="1429" xr:uid="{8CD326D9-F9E2-4DA0-9F69-7E9CF3B06FB5}"/>
    <cellStyle name="40% - Accent6 2 6 2" xfId="1430" xr:uid="{9D22F486-9319-45D5-A215-2294BA35220C}"/>
    <cellStyle name="40% - Accent6 2 6 3" xfId="1431" xr:uid="{B9C8E848-BDB6-4793-B09D-487E980BB2EA}"/>
    <cellStyle name="40% - Accent6 2 6 4" xfId="1432" xr:uid="{BEF33294-79D1-4F5A-8906-2CE3C28AD224}"/>
    <cellStyle name="40% - Accent6 2 6 5" xfId="1433" xr:uid="{76148EBA-32EE-4B6A-BD45-2F32AE03BF83}"/>
    <cellStyle name="40% - Accent6 2 7" xfId="1434" xr:uid="{0B05057F-AF7E-4BEC-9573-A062975DD824}"/>
    <cellStyle name="40% - Accent6 2 8" xfId="1435" xr:uid="{C5D5DC66-8B10-454C-9B24-4ABCE558F302}"/>
    <cellStyle name="40% - Accent6 2 9" xfId="1436" xr:uid="{AD338E9B-A438-4636-B15B-9F5A81429171}"/>
    <cellStyle name="40% - Accent6 20" xfId="1437" xr:uid="{0776EB59-B531-4DCA-9815-0A8610FD0F8A}"/>
    <cellStyle name="40% - Accent6 21" xfId="1438" xr:uid="{578F276D-2FC4-4C88-952C-E935E3D9B8BA}"/>
    <cellStyle name="40% - Accent6 22" xfId="1439" xr:uid="{4D26098C-6CC6-44A7-A203-C677564EF187}"/>
    <cellStyle name="40% - Accent6 23" xfId="1440" xr:uid="{824A0A9D-E29D-4C66-8C3A-E072159C467C}"/>
    <cellStyle name="40% - Accent6 24" xfId="1441" xr:uid="{BBB94831-91B7-4241-BA62-3915B326C967}"/>
    <cellStyle name="40% - Accent6 25" xfId="1442" xr:uid="{7F794373-F755-4240-8733-72ACCE2D7777}"/>
    <cellStyle name="40% - Accent6 26" xfId="1443" xr:uid="{84084348-8A96-471A-9469-50D9547D557C}"/>
    <cellStyle name="40% - Accent6 3" xfId="1444" xr:uid="{A32DC14C-49D2-49FD-AE33-9A158890EFB6}"/>
    <cellStyle name="40% - Accent6 3 10" xfId="1445" xr:uid="{C9AE96A4-540E-4041-B007-57847E733EBA}"/>
    <cellStyle name="40% - Accent6 3 2" xfId="1446" xr:uid="{C7804D7E-F25B-4D69-9C88-156D761E2F03}"/>
    <cellStyle name="40% - Accent6 3 3" xfId="1447" xr:uid="{C22E5491-558D-4F27-B1A0-3A316E99AB93}"/>
    <cellStyle name="40% - Accent6 3 4" xfId="1448" xr:uid="{D7BFC318-61ED-4973-81E0-D3F2DCB77351}"/>
    <cellStyle name="40% - Accent6 3 5" xfId="1449" xr:uid="{2984EC98-6E97-47D5-B3EF-B9B6EDA914FE}"/>
    <cellStyle name="40% - Accent6 3 6" xfId="1450" xr:uid="{06E70C79-22BC-43AF-B0C9-0605403F350C}"/>
    <cellStyle name="40% - Accent6 3 7" xfId="1451" xr:uid="{A271AF33-4116-4C73-B648-789DF856DD44}"/>
    <cellStyle name="40% - Accent6 3 8" xfId="1452" xr:uid="{A5C3C49B-73F1-4A02-AED1-40445F613450}"/>
    <cellStyle name="40% - Accent6 3 9" xfId="1453" xr:uid="{F590E08A-1390-4B0A-8543-EE13FBC520D9}"/>
    <cellStyle name="40% - Accent6 4" xfId="1454" xr:uid="{472F09A9-8EBF-4FCF-9842-6E735572B902}"/>
    <cellStyle name="40% - Accent6 4 2" xfId="1455" xr:uid="{B6B61EAD-29E5-4180-AEA6-BBA5AC9BFCAF}"/>
    <cellStyle name="40% - Accent6 4 3" xfId="1456" xr:uid="{135B58FF-EDE1-4585-B003-D37D1575BE09}"/>
    <cellStyle name="40% - Accent6 4 4" xfId="1457" xr:uid="{5D262C1A-AEE8-4DF8-B30A-C8EC4390C178}"/>
    <cellStyle name="40% - Accent6 4 5" xfId="1458" xr:uid="{0AF14365-3A55-449C-B1D2-5CF71018463D}"/>
    <cellStyle name="40% - Accent6 4 6" xfId="1459" xr:uid="{2D91DEE4-A547-4E71-B058-3A3A0D769F95}"/>
    <cellStyle name="40% - Accent6 5" xfId="1460" xr:uid="{A67159C2-C5D4-4804-ACA8-4603A3F85D47}"/>
    <cellStyle name="40% - Accent6 5 2" xfId="1461" xr:uid="{D59DF0FE-BAE3-41EC-AEC9-0ACC1002800C}"/>
    <cellStyle name="40% - Accent6 5 3" xfId="1462" xr:uid="{136144EE-8BEA-40FE-A816-8ABAA7F8B760}"/>
    <cellStyle name="40% - Accent6 5 4" xfId="1463" xr:uid="{F5321268-370A-49D2-A637-44EE1AF92855}"/>
    <cellStyle name="40% - Accent6 5 5" xfId="1464" xr:uid="{B78339B8-E18F-45B6-B63B-9958B9303AAD}"/>
    <cellStyle name="40% - Accent6 5 6" xfId="1465" xr:uid="{48EA8D2B-C93E-4FF6-BD33-317F3268297C}"/>
    <cellStyle name="40% - Accent6 6" xfId="1466" xr:uid="{5BA5A494-00B6-4BB1-B306-D0F45C065952}"/>
    <cellStyle name="40% - Accent6 6 2" xfId="1467" xr:uid="{9678D412-2EA0-491F-9A04-7FECD9EA2CE1}"/>
    <cellStyle name="40% - Accent6 6 3" xfId="1468" xr:uid="{2165C0A4-0D35-4C84-8B9C-D65D217E6360}"/>
    <cellStyle name="40% - Accent6 6 4" xfId="1469" xr:uid="{2A76B068-7615-4541-AE31-DB431A2ACE7D}"/>
    <cellStyle name="40% - Accent6 6 5" xfId="1470" xr:uid="{655596E2-3527-4559-A51F-5166B84B3D01}"/>
    <cellStyle name="40% - Accent6 6 6" xfId="1471" xr:uid="{83F43FEC-194D-4FAB-B832-85518F4A4D84}"/>
    <cellStyle name="40% - Accent6 7" xfId="1472" xr:uid="{9D6B86F0-CFC6-4C63-8E20-62BF2A169A9A}"/>
    <cellStyle name="40% - Accent6 7 2" xfId="1473" xr:uid="{3F91D46A-96D3-4A15-98A9-B2B80A4EEF15}"/>
    <cellStyle name="40% - Accent6 7 3" xfId="1474" xr:uid="{01A1BE45-F7BA-4D91-9BC9-D13F3E7B0175}"/>
    <cellStyle name="40% - Accent6 7 4" xfId="1475" xr:uid="{7A1BF357-5048-4467-B321-25D724F32F0C}"/>
    <cellStyle name="40% - Accent6 7 5" xfId="1476" xr:uid="{FAF87077-A3FE-465D-8EF1-9A7B9941FF72}"/>
    <cellStyle name="40% - Accent6 7 6" xfId="1477" xr:uid="{C6F293F7-363E-4FFB-9D42-A95C4B2F8B4B}"/>
    <cellStyle name="40% - Accent6 8" xfId="1478" xr:uid="{7B8F56C0-76AC-41DC-AB07-8119C3A9E5F2}"/>
    <cellStyle name="40% - Accent6 8 2" xfId="1479" xr:uid="{CC86DE7D-7393-4EDA-9E0E-615DC5786F1E}"/>
    <cellStyle name="40% - Accent6 8 3" xfId="1480" xr:uid="{B4706CE0-A264-417B-A2B3-59787765BB84}"/>
    <cellStyle name="40% - Accent6 8 4" xfId="1481" xr:uid="{F30B58E1-3F52-4A73-AE6A-55B5560D24C2}"/>
    <cellStyle name="40% - Accent6 8 5" xfId="1482" xr:uid="{F4FD0151-D38E-4504-9963-CCB1E0B67CC7}"/>
    <cellStyle name="40% - Accent6 8 6" xfId="1483" xr:uid="{CC599932-B357-4A4A-8F7A-4780B1BCAB0A}"/>
    <cellStyle name="40% - Accent6 9" xfId="1484" xr:uid="{FB18FC5A-E2D2-492F-9DBD-5755C600B837}"/>
    <cellStyle name="40% - Accent6 9 2" xfId="1485" xr:uid="{878DCF4B-E62B-4610-BACB-1C541E645230}"/>
    <cellStyle name="40% - Accent6 9 3" xfId="1486" xr:uid="{598476CE-F3B4-4020-8AD0-F80E590C0618}"/>
    <cellStyle name="40% - Accent6 9 4" xfId="1487" xr:uid="{1E2A1EAB-3181-4127-BEAB-D17A242F8171}"/>
    <cellStyle name="40% - Accent6 9 5" xfId="1488" xr:uid="{1205640E-EA69-442D-8DED-894DBB2733DB}"/>
    <cellStyle name="60% - Accent1 10" xfId="1489" xr:uid="{6B2FE6F3-23DF-4DFE-B177-F07901E4D688}"/>
    <cellStyle name="60% - Accent1 11" xfId="1490" xr:uid="{9707766D-2911-4345-A13B-FFF126548A13}"/>
    <cellStyle name="60% - Accent1 12" xfId="1491" xr:uid="{D53BDE9B-B465-49C6-8704-3167A07F91F1}"/>
    <cellStyle name="60% - Accent1 13" xfId="1492" xr:uid="{A8A69150-06C2-4361-9532-D2C333FD4D54}"/>
    <cellStyle name="60% - Accent1 14" xfId="1493" xr:uid="{4955BABD-10BD-408D-803C-459BEC763303}"/>
    <cellStyle name="60% - Accent1 15" xfId="1494" xr:uid="{05C8C6BB-4C71-4461-8C3E-FA6F40DCDD09}"/>
    <cellStyle name="60% - Accent1 16" xfId="1495" xr:uid="{C3ECEB36-6596-42AB-B7E2-50355C8E0BAF}"/>
    <cellStyle name="60% - Accent1 17" xfId="1496" xr:uid="{6A3868E8-9337-4E2E-B959-8D607B25A9CF}"/>
    <cellStyle name="60% - Accent1 18" xfId="1497" xr:uid="{1ECB0B98-8D09-4703-911B-79CDAD1C82F4}"/>
    <cellStyle name="60% - Accent1 19" xfId="1498" xr:uid="{CFE1D50B-3BD3-4AB7-AD95-0A5F20F88C65}"/>
    <cellStyle name="60% - Accent1 2" xfId="1499" xr:uid="{497F28E2-6599-4099-83D0-0A30ED0001AA}"/>
    <cellStyle name="60% - Accent1 2 10" xfId="1500" xr:uid="{47618B0C-7174-47F2-82DA-7FA8428E88E6}"/>
    <cellStyle name="60% - Accent1 2 11" xfId="1501" xr:uid="{E7F0DED8-668D-43B7-A47D-7C3980919F36}"/>
    <cellStyle name="60% - Accent1 2 12" xfId="1502" xr:uid="{DBC2B8D1-4F90-424B-9CCC-173539ECE6B0}"/>
    <cellStyle name="60% - Accent1 2 13" xfId="1503" xr:uid="{7B3AC550-EBA0-4254-A765-05C865A69F1B}"/>
    <cellStyle name="60% - Accent1 2 14" xfId="1504" xr:uid="{96823492-A84E-4D5A-881E-B0F1766AA361}"/>
    <cellStyle name="60% - Accent1 2 15" xfId="1505" xr:uid="{9103941A-E502-410E-86F7-251BD099EB74}"/>
    <cellStyle name="60% - Accent1 2 16" xfId="1506" xr:uid="{5A9CD820-1C47-47E2-AA2A-61CD003D6D2D}"/>
    <cellStyle name="60% - Accent1 2 2" xfId="1507" xr:uid="{7FC03849-C422-469E-9EEC-33CC87B07693}"/>
    <cellStyle name="60% - Accent1 2 2 2" xfId="1508" xr:uid="{FACE6EFF-9939-4544-AB47-D07AD62CBD0E}"/>
    <cellStyle name="60% - Accent1 2 2 3" xfId="1509" xr:uid="{BD978D07-9EB7-49FE-91D4-1AAEC4418CA0}"/>
    <cellStyle name="60% - Accent1 2 2 4" xfId="1510" xr:uid="{5A5DEA20-1724-45E5-8508-E95992B6F649}"/>
    <cellStyle name="60% - Accent1 2 2 5" xfId="1511" xr:uid="{A2404D3B-37FE-4FE5-9FD9-C55EF2F1D5D0}"/>
    <cellStyle name="60% - Accent1 2 3" xfId="1512" xr:uid="{E4B4069D-4B30-4FE2-87D0-5F54FE0DCE66}"/>
    <cellStyle name="60% - Accent1 2 4" xfId="1513" xr:uid="{7A29D675-8589-464E-9EDE-4AAA8566C8BB}"/>
    <cellStyle name="60% - Accent1 2 5" xfId="1514" xr:uid="{7C8CBF82-912F-4066-8A04-A7FB1DA3C47E}"/>
    <cellStyle name="60% - Accent1 2 6" xfId="1515" xr:uid="{0E968A96-E579-4C4F-8037-C87978927078}"/>
    <cellStyle name="60% - Accent1 2 7" xfId="1516" xr:uid="{AA4B27D8-2300-4687-B90C-74E0D174A36D}"/>
    <cellStyle name="60% - Accent1 2 8" xfId="1517" xr:uid="{EC69D399-FBCA-4FC6-BD1A-267BE437E0EA}"/>
    <cellStyle name="60% - Accent1 2 9" xfId="1518" xr:uid="{00DE2E43-55CD-4C50-816B-9B0666BBDC47}"/>
    <cellStyle name="60% - Accent1 20" xfId="1519" xr:uid="{9D8D201E-4BF0-4C13-9504-972DD3B12767}"/>
    <cellStyle name="60% - Accent1 21" xfId="1520" xr:uid="{96B07164-D344-4246-9E3A-104BD19E3EBC}"/>
    <cellStyle name="60% - Accent1 22" xfId="1521" xr:uid="{7FB21EA0-2923-4074-BB47-CD57A552A133}"/>
    <cellStyle name="60% - Accent1 3" xfId="1522" xr:uid="{3C80E89C-6362-4E43-A039-B2E997E2756D}"/>
    <cellStyle name="60% - Accent1 3 2" xfId="1523" xr:uid="{7A27486F-D283-4D70-9E69-65E3415D9408}"/>
    <cellStyle name="60% - Accent1 3 3" xfId="1524" xr:uid="{ECAD81D6-314C-4F1C-B538-D4D36EB62D83}"/>
    <cellStyle name="60% - Accent1 3 4" xfId="1525" xr:uid="{D6A9E549-3756-4D9F-AAF5-D4605764C45C}"/>
    <cellStyle name="60% - Accent1 3 5" xfId="1526" xr:uid="{BC2F8F7E-BF91-47B8-85E2-BA63EBFAB3C5}"/>
    <cellStyle name="60% - Accent1 3 6" xfId="1527" xr:uid="{977C38C5-FFC4-48E1-93A3-D0D77C9A92EF}"/>
    <cellStyle name="60% - Accent1 4" xfId="1528" xr:uid="{D26B29B4-EBF4-4519-B4F6-366815D7ACAD}"/>
    <cellStyle name="60% - Accent1 4 2" xfId="1529" xr:uid="{143D922F-1B45-4E4C-B547-53570C705EE6}"/>
    <cellStyle name="60% - Accent1 5" xfId="1530" xr:uid="{E7217BC0-4770-4149-8FAD-BFAE24D3C5EF}"/>
    <cellStyle name="60% - Accent1 5 2" xfId="1531" xr:uid="{F7C0E047-3FF1-48AC-87AE-AEB2294D914C}"/>
    <cellStyle name="60% - Accent1 6" xfId="1532" xr:uid="{60D61FA5-D865-4F4F-99EF-22E8364FBDD5}"/>
    <cellStyle name="60% - Accent1 6 2" xfId="1533" xr:uid="{C673DC67-AF6A-429C-83DC-5A882F465423}"/>
    <cellStyle name="60% - Accent1 7" xfId="1534" xr:uid="{C9277857-32B9-4F06-9290-25AF47C9B527}"/>
    <cellStyle name="60% - Accent1 7 2" xfId="1535" xr:uid="{FE9BE2E7-DB5F-4856-B679-4B93121153D0}"/>
    <cellStyle name="60% - Accent1 8" xfId="1536" xr:uid="{8B896861-72B2-4347-954F-36488F5D16C4}"/>
    <cellStyle name="60% - Accent1 8 2" xfId="1537" xr:uid="{37916CC1-BCEC-47A0-9419-5D95C9158B49}"/>
    <cellStyle name="60% - Accent1 9" xfId="1538" xr:uid="{34CDE76C-795B-40A6-B64A-D90CD192AD47}"/>
    <cellStyle name="60% - Accent2 10" xfId="1539" xr:uid="{B76132A7-BA9B-417D-B3B5-2BE260FF17AC}"/>
    <cellStyle name="60% - Accent2 11" xfId="1540" xr:uid="{3184B14C-FC93-4A84-BDA6-3BF39E44B29B}"/>
    <cellStyle name="60% - Accent2 12" xfId="1541" xr:uid="{25D67C06-688D-4AA8-9FD8-2F69DC16663A}"/>
    <cellStyle name="60% - Accent2 13" xfId="1542" xr:uid="{29C466E2-D0FD-4C54-A6D2-D09C12065DBF}"/>
    <cellStyle name="60% - Accent2 2" xfId="1543" xr:uid="{236E2558-7A8D-4986-9C6D-FAF06DDB6F32}"/>
    <cellStyle name="60% - Accent2 2 10" xfId="1544" xr:uid="{FB508B5C-5038-4EC7-A66D-E0CB5DE72FE9}"/>
    <cellStyle name="60% - Accent2 2 11" xfId="1545" xr:uid="{5E880A18-6026-4C0C-B53E-99F356E1C9A4}"/>
    <cellStyle name="60% - Accent2 2 12" xfId="1546" xr:uid="{FD35BD92-FF7B-4F18-A33E-FF812B04973C}"/>
    <cellStyle name="60% - Accent2 2 13" xfId="1547" xr:uid="{B6EC7960-9D9D-4F3B-B18C-EEC59BDB63EE}"/>
    <cellStyle name="60% - Accent2 2 14" xfId="1548" xr:uid="{71A1890A-EF41-4F74-B5CE-4BA76EFEBE46}"/>
    <cellStyle name="60% - Accent2 2 15" xfId="1549" xr:uid="{33EB5762-CF49-4F51-AAB8-C10D12DB9C3A}"/>
    <cellStyle name="60% - Accent2 2 16" xfId="1550" xr:uid="{EBB8A7CD-4924-48AA-9DFE-73AC6104A137}"/>
    <cellStyle name="60% - Accent2 2 2" xfId="1551" xr:uid="{24CB24C7-6593-4D7E-B091-EE561CB51256}"/>
    <cellStyle name="60% - Accent2 2 2 2" xfId="1552" xr:uid="{2B59AA6A-912B-462E-8C57-E95BE952F802}"/>
    <cellStyle name="60% - Accent2 2 2 3" xfId="1553" xr:uid="{7CB3E5F9-BEF2-47C3-AFA5-E4234FEB2746}"/>
    <cellStyle name="60% - Accent2 2 2 4" xfId="1554" xr:uid="{C421999D-4F91-4733-ACB5-2210945E8427}"/>
    <cellStyle name="60% - Accent2 2 2 5" xfId="1555" xr:uid="{E6A51E2B-387D-4C86-8D6E-0F9B81C1C86D}"/>
    <cellStyle name="60% - Accent2 2 3" xfId="1556" xr:uid="{ABD8AC0C-629E-472C-9277-09FD5BEEFF90}"/>
    <cellStyle name="60% - Accent2 2 4" xfId="1557" xr:uid="{0AC95BDB-A651-4B0F-BA20-F24D489C35FB}"/>
    <cellStyle name="60% - Accent2 2 5" xfId="1558" xr:uid="{285ED326-2FC4-485D-8377-09244E842FD5}"/>
    <cellStyle name="60% - Accent2 2 6" xfId="1559" xr:uid="{929CD3BB-A079-4F7D-97F9-D834F6E972E3}"/>
    <cellStyle name="60% - Accent2 2 7" xfId="1560" xr:uid="{AC1B787A-492F-4E1E-AD9B-10665A93E86E}"/>
    <cellStyle name="60% - Accent2 2 8" xfId="1561" xr:uid="{8E3BB321-2156-4F57-9238-F346A87C33AC}"/>
    <cellStyle name="60% - Accent2 2 9" xfId="1562" xr:uid="{A8014328-FA2A-4021-9746-51A56B51A242}"/>
    <cellStyle name="60% - Accent2 3" xfId="1563" xr:uid="{D810910B-62C3-4772-8E61-0746A2930D5C}"/>
    <cellStyle name="60% - Accent2 3 2" xfId="1564" xr:uid="{3A697D53-754E-4C02-B118-8787B172D99C}"/>
    <cellStyle name="60% - Accent2 3 3" xfId="1565" xr:uid="{C395CE14-7161-44BD-9FAD-80D5F3FDE9E8}"/>
    <cellStyle name="60% - Accent2 3 4" xfId="1566" xr:uid="{678700F6-0420-4DC8-9018-E38286AA6C79}"/>
    <cellStyle name="60% - Accent2 3 5" xfId="1567" xr:uid="{3492CDBA-C866-46CC-878F-1A3435D8B8EB}"/>
    <cellStyle name="60% - Accent2 3 6" xfId="1568" xr:uid="{65715AB8-3296-4558-B054-0D9E0324BB88}"/>
    <cellStyle name="60% - Accent2 4" xfId="1569" xr:uid="{D99A867D-0B95-4A5B-ACD5-B239F51AE645}"/>
    <cellStyle name="60% - Accent2 4 2" xfId="1570" xr:uid="{A8E4CC0E-8CEC-435B-A2AE-4F43C5A5A24C}"/>
    <cellStyle name="60% - Accent2 5" xfId="1571" xr:uid="{D82AD91F-071D-4B11-AE89-4F5030A3B66E}"/>
    <cellStyle name="60% - Accent2 5 2" xfId="1572" xr:uid="{8FAD9C51-07FF-4391-A454-9C739CD4FE62}"/>
    <cellStyle name="60% - Accent2 6" xfId="1573" xr:uid="{A8BE3C48-7661-4E43-B7D3-7B1C5CF895A2}"/>
    <cellStyle name="60% - Accent2 6 2" xfId="1574" xr:uid="{239675C0-E965-4117-BD4B-0468BFD0872C}"/>
    <cellStyle name="60% - Accent2 7" xfId="1575" xr:uid="{67F4AB80-603B-473E-8CD1-11E9A0E40505}"/>
    <cellStyle name="60% - Accent2 7 2" xfId="1576" xr:uid="{7CB4E788-6989-4E84-BBCA-33B23B83EC99}"/>
    <cellStyle name="60% - Accent2 8" xfId="1577" xr:uid="{CF1C5986-D826-4406-8EFB-22BFC589CD1B}"/>
    <cellStyle name="60% - Accent2 8 2" xfId="1578" xr:uid="{CF55A834-4D51-4F09-AED8-038B66000C7A}"/>
    <cellStyle name="60% - Accent2 9" xfId="1579" xr:uid="{A7C2091A-FFB7-456C-830A-9DC5CAB9C66B}"/>
    <cellStyle name="60% - Accent3 10" xfId="1580" xr:uid="{44A7A7BA-BC38-440A-A788-E57CD93C9A52}"/>
    <cellStyle name="60% - Accent3 11" xfId="1581" xr:uid="{D381A370-C766-4683-A3EC-31734ABC93BB}"/>
    <cellStyle name="60% - Accent3 12" xfId="1582" xr:uid="{F30D9E63-4E63-448A-AAE0-4694504D280B}"/>
    <cellStyle name="60% - Accent3 13" xfId="1583" xr:uid="{BF5BB815-81C9-4683-81D6-3CFEC79F72AF}"/>
    <cellStyle name="60% - Accent3 14" xfId="1584" xr:uid="{2D1E8590-B1A1-401B-A704-CA89074E6F94}"/>
    <cellStyle name="60% - Accent3 15" xfId="1585" xr:uid="{4AF6D852-5D19-4B0F-A93D-B69AC89E9AA5}"/>
    <cellStyle name="60% - Accent3 16" xfId="1586" xr:uid="{F3268E78-68D7-4B62-A79D-B33E2037F676}"/>
    <cellStyle name="60% - Accent3 17" xfId="1587" xr:uid="{C7E525CD-C922-4EEB-BC4B-C0FA2CFD0C59}"/>
    <cellStyle name="60% - Accent3 18" xfId="1588" xr:uid="{698ED4EA-3084-4425-959D-19E6FBA719FD}"/>
    <cellStyle name="60% - Accent3 19" xfId="1589" xr:uid="{47470E44-117E-4752-8442-F84C976872FE}"/>
    <cellStyle name="60% - Accent3 2" xfId="1590" xr:uid="{4A6EB6CB-7B70-4C3A-A9D0-90E4C171F01C}"/>
    <cellStyle name="60% - Accent3 2 10" xfId="1591" xr:uid="{F6620112-5861-4EC7-A218-C76684B0E8C2}"/>
    <cellStyle name="60% - Accent3 2 11" xfId="1592" xr:uid="{5892A654-2070-49AF-B48D-282E00CD7276}"/>
    <cellStyle name="60% - Accent3 2 12" xfId="1593" xr:uid="{FBF94A2D-B608-4504-81B5-316467DBDF6D}"/>
    <cellStyle name="60% - Accent3 2 13" xfId="1594" xr:uid="{F53F7DF6-F244-40E5-B73D-55C574D617A4}"/>
    <cellStyle name="60% - Accent3 2 14" xfId="1595" xr:uid="{23912CB6-0DD8-40ED-A5E2-E04F4E5B745E}"/>
    <cellStyle name="60% - Accent3 2 15" xfId="1596" xr:uid="{061B77AC-EB95-474E-A4CC-BF0999E17FE4}"/>
    <cellStyle name="60% - Accent3 2 16" xfId="1597" xr:uid="{D233CC9D-CDFE-4753-BFEE-C07A5B800537}"/>
    <cellStyle name="60% - Accent3 2 2" xfId="1598" xr:uid="{8E6FDD6D-EA4D-4132-898E-5BEBF1F9BD29}"/>
    <cellStyle name="60% - Accent3 2 2 2" xfId="1599" xr:uid="{0F4CCD11-0225-434A-9932-49718E79F773}"/>
    <cellStyle name="60% - Accent3 2 2 3" xfId="1600" xr:uid="{633D72EB-2D1E-4A09-A4EC-9E112F4669F5}"/>
    <cellStyle name="60% - Accent3 2 2 4" xfId="1601" xr:uid="{88ECC100-37BC-4EA4-B3E3-16CBCE21B993}"/>
    <cellStyle name="60% - Accent3 2 2 5" xfId="1602" xr:uid="{AEEBF5A5-46A6-4C19-A3A0-74B6EACDCB4F}"/>
    <cellStyle name="60% - Accent3 2 3" xfId="1603" xr:uid="{E50C9E48-2978-4C31-A8EC-227A8A8C0DDD}"/>
    <cellStyle name="60% - Accent3 2 4" xfId="1604" xr:uid="{6187C8EB-F6E3-4129-93FA-2765F0F32752}"/>
    <cellStyle name="60% - Accent3 2 5" xfId="1605" xr:uid="{13E343B1-B265-42F6-B930-F026ECB05A06}"/>
    <cellStyle name="60% - Accent3 2 6" xfId="1606" xr:uid="{290F3187-ADDC-452A-8FE7-DF3A7C21DD9C}"/>
    <cellStyle name="60% - Accent3 2 7" xfId="1607" xr:uid="{340C5F9A-2950-4645-B40E-423F991D3594}"/>
    <cellStyle name="60% - Accent3 2 8" xfId="1608" xr:uid="{71C07AAD-ABFA-45A9-9C28-FDC37C4B0C18}"/>
    <cellStyle name="60% - Accent3 2 9" xfId="1609" xr:uid="{327B9145-FF93-47F5-A457-0B6494A7FD2A}"/>
    <cellStyle name="60% - Accent3 20" xfId="1610" xr:uid="{D7A42C60-F978-4CE3-A0FE-3F4D6EC2CBCE}"/>
    <cellStyle name="60% - Accent3 21" xfId="1611" xr:uid="{F5FF234A-4BD2-4ACD-BECF-0669E68A6CBE}"/>
    <cellStyle name="60% - Accent3 22" xfId="1612" xr:uid="{BE7B7F63-4171-435B-8EA8-E24176561E41}"/>
    <cellStyle name="60% - Accent3 3" xfId="1613" xr:uid="{1110EB43-B003-48BC-A4A4-AEE052051785}"/>
    <cellStyle name="60% - Accent3 3 2" xfId="1614" xr:uid="{A2478DED-09DE-4D2B-8ABB-2722DEFE51D0}"/>
    <cellStyle name="60% - Accent3 3 3" xfId="1615" xr:uid="{299B7E0C-197B-4F35-A84A-A592AAD616E2}"/>
    <cellStyle name="60% - Accent3 3 4" xfId="1616" xr:uid="{48267C5B-F153-4342-AF89-07002EEF41ED}"/>
    <cellStyle name="60% - Accent3 3 5" xfId="1617" xr:uid="{57B0F193-A16A-4FB3-B495-3FA1E36892A4}"/>
    <cellStyle name="60% - Accent3 3 6" xfId="1618" xr:uid="{B47D1AEF-672A-434A-B157-3A4185CA6EB8}"/>
    <cellStyle name="60% - Accent3 4" xfId="1619" xr:uid="{A2A6895C-78C8-483C-B9AC-88F8CA286F3B}"/>
    <cellStyle name="60% - Accent3 4 2" xfId="1620" xr:uid="{A8CDBC28-AF1D-4CAE-B6E9-787F763165F0}"/>
    <cellStyle name="60% - Accent3 5" xfId="1621" xr:uid="{143AE8FA-4D14-465F-A154-A1CA09C2C047}"/>
    <cellStyle name="60% - Accent3 5 2" xfId="1622" xr:uid="{5EB30758-E887-4B06-8B55-C97108A636C8}"/>
    <cellStyle name="60% - Accent3 6" xfId="1623" xr:uid="{2B03D9CA-A35D-4263-A70F-3131E05A0234}"/>
    <cellStyle name="60% - Accent3 6 2" xfId="1624" xr:uid="{89122687-92F6-4500-8C86-E18A29449C4B}"/>
    <cellStyle name="60% - Accent3 7" xfId="1625" xr:uid="{B6B2256F-6180-48EB-98AC-918C7CAC7E3A}"/>
    <cellStyle name="60% - Accent3 7 2" xfId="1626" xr:uid="{15FE90D1-BE2C-4BC8-B2F2-92E782211CFF}"/>
    <cellStyle name="60% - Accent3 8" xfId="1627" xr:uid="{E1803AC0-9BB9-4433-ACB9-DAB329FBFD39}"/>
    <cellStyle name="60% - Accent3 8 2" xfId="1628" xr:uid="{68399DC3-B406-463E-8BD2-F7DA53DD3565}"/>
    <cellStyle name="60% - Accent3 9" xfId="1629" xr:uid="{9DF50042-745D-415A-9E90-C81ECB916A02}"/>
    <cellStyle name="60% - Accent4 10" xfId="1630" xr:uid="{4546E7B8-FDD6-44FB-9B85-9B3C509FA991}"/>
    <cellStyle name="60% - Accent4 11" xfId="1631" xr:uid="{EEBD465D-1478-4D5D-B12D-5BD8055FBDD5}"/>
    <cellStyle name="60% - Accent4 12" xfId="1632" xr:uid="{C4C5A8FA-2FC5-474A-A6BB-940191A3990C}"/>
    <cellStyle name="60% - Accent4 13" xfId="1633" xr:uid="{2DEB2D4E-2185-4C12-9CD2-1F830990A3FF}"/>
    <cellStyle name="60% - Accent4 14" xfId="1634" xr:uid="{6D379335-944B-4943-8ACE-B87164255E89}"/>
    <cellStyle name="60% - Accent4 15" xfId="1635" xr:uid="{45822907-8D11-42C5-88AB-40094773F7B1}"/>
    <cellStyle name="60% - Accent4 16" xfId="1636" xr:uid="{71150545-04B7-45D7-8BDF-640369550808}"/>
    <cellStyle name="60% - Accent4 17" xfId="1637" xr:uid="{AAF504C8-1895-4B12-80B8-2866432287C0}"/>
    <cellStyle name="60% - Accent4 18" xfId="1638" xr:uid="{938FE169-80D7-4864-99B3-8BFDE8BC20DD}"/>
    <cellStyle name="60% - Accent4 19" xfId="1639" xr:uid="{C9B30CB1-4FF0-4ED3-AFDB-C9CE944A6BAB}"/>
    <cellStyle name="60% - Accent4 2" xfId="1640" xr:uid="{4144751C-9B7D-4AF3-AA4E-C66A38475072}"/>
    <cellStyle name="60% - Accent4 2 10" xfId="1641" xr:uid="{8745C4A5-46E0-4184-8122-1C91553F70AD}"/>
    <cellStyle name="60% - Accent4 2 11" xfId="1642" xr:uid="{A7C98191-C4B0-4B6D-A436-6380D49DB739}"/>
    <cellStyle name="60% - Accent4 2 12" xfId="1643" xr:uid="{BDB5B58B-9D85-4E57-BEE0-227933A1CF25}"/>
    <cellStyle name="60% - Accent4 2 13" xfId="1644" xr:uid="{AA379136-7AC9-4231-A02E-94673A90E2B5}"/>
    <cellStyle name="60% - Accent4 2 14" xfId="1645" xr:uid="{427EBD83-3713-46B8-A680-A8E4CA395F1B}"/>
    <cellStyle name="60% - Accent4 2 15" xfId="1646" xr:uid="{2F9CCB76-E918-4D70-9220-A379FFAA5C7B}"/>
    <cellStyle name="60% - Accent4 2 16" xfId="1647" xr:uid="{DA3F1B0E-7C83-4487-BD02-1F0B9D1E7B8B}"/>
    <cellStyle name="60% - Accent4 2 2" xfId="1648" xr:uid="{58F0AAD2-5AED-432F-BAD2-FB39589A9511}"/>
    <cellStyle name="60% - Accent4 2 2 2" xfId="1649" xr:uid="{B00F3479-3C75-42B8-B1E9-D669BC227130}"/>
    <cellStyle name="60% - Accent4 2 2 3" xfId="1650" xr:uid="{7A2E3F02-D462-49AC-B0BD-FA6B36C8568A}"/>
    <cellStyle name="60% - Accent4 2 2 4" xfId="1651" xr:uid="{55C7A8D9-720C-4351-BA7F-37B0FAA6128A}"/>
    <cellStyle name="60% - Accent4 2 2 5" xfId="1652" xr:uid="{8ADA3F1E-3383-4E9E-A947-450686840EFB}"/>
    <cellStyle name="60% - Accent4 2 3" xfId="1653" xr:uid="{37985C6F-96BC-48A3-899F-A0BBF8054AF7}"/>
    <cellStyle name="60% - Accent4 2 4" xfId="1654" xr:uid="{5A5859C6-759B-4658-B7FC-652EA44A35E6}"/>
    <cellStyle name="60% - Accent4 2 5" xfId="1655" xr:uid="{13B68EB8-971E-41ED-A97E-C4E82A3D6E8B}"/>
    <cellStyle name="60% - Accent4 2 6" xfId="1656" xr:uid="{C4D6ACE8-B8FF-4152-8865-5D520B8F7DC2}"/>
    <cellStyle name="60% - Accent4 2 7" xfId="1657" xr:uid="{34B7A840-BD46-4095-8728-557141E8B9B8}"/>
    <cellStyle name="60% - Accent4 2 8" xfId="1658" xr:uid="{58843F93-A0D8-4FA9-B6DA-B9EEE0F82431}"/>
    <cellStyle name="60% - Accent4 2 9" xfId="1659" xr:uid="{8C6CE64B-AD6F-4133-88AD-C9A427CCDAE0}"/>
    <cellStyle name="60% - Accent4 20" xfId="1660" xr:uid="{88ACE961-337E-41F0-9977-BD4C740C6C0A}"/>
    <cellStyle name="60% - Accent4 21" xfId="1661" xr:uid="{BF3EFCFE-6217-4482-A3A7-CAC3620FEDAF}"/>
    <cellStyle name="60% - Accent4 22" xfId="1662" xr:uid="{33EB9EF3-CB52-47A5-86BF-C31340ED93E5}"/>
    <cellStyle name="60% - Accent4 3" xfId="1663" xr:uid="{1EC1AB54-5E33-431E-8C01-B6935CF4F8AA}"/>
    <cellStyle name="60% - Accent4 3 2" xfId="1664" xr:uid="{93C50244-2C17-47AE-B83C-8C36B87BEAD2}"/>
    <cellStyle name="60% - Accent4 3 3" xfId="1665" xr:uid="{5B7A946F-0CDD-42CF-B7BA-7CD2CC375297}"/>
    <cellStyle name="60% - Accent4 3 4" xfId="1666" xr:uid="{E00EFF91-D536-49D5-99AA-D256D9B7E8EE}"/>
    <cellStyle name="60% - Accent4 3 5" xfId="1667" xr:uid="{AE3FA690-43ED-40A2-B68A-E87A838BAA73}"/>
    <cellStyle name="60% - Accent4 3 6" xfId="1668" xr:uid="{3BC87F56-E0C6-44B6-A4B1-A4554BC97142}"/>
    <cellStyle name="60% - Accent4 4" xfId="1669" xr:uid="{48008823-E62B-44A3-81E3-EE050690B975}"/>
    <cellStyle name="60% - Accent4 4 2" xfId="1670" xr:uid="{D7791F4C-0CF3-4296-ADB5-863AA4133F65}"/>
    <cellStyle name="60% - Accent4 5" xfId="1671" xr:uid="{E52FFEEA-7E57-4CA4-A9FF-E8257B04582C}"/>
    <cellStyle name="60% - Accent4 5 2" xfId="1672" xr:uid="{98C87C5E-332D-40E6-911C-9C47D07B3A12}"/>
    <cellStyle name="60% - Accent4 6" xfId="1673" xr:uid="{111B7F46-940D-4A24-AB94-3D5B2FB7A490}"/>
    <cellStyle name="60% - Accent4 6 2" xfId="1674" xr:uid="{09C58542-095F-429B-BCEB-257247AC856B}"/>
    <cellStyle name="60% - Accent4 7" xfId="1675" xr:uid="{73A54553-5FE7-4CB7-BDBA-560B147AC8F4}"/>
    <cellStyle name="60% - Accent4 7 2" xfId="1676" xr:uid="{7E445E72-7827-4EF6-B34A-1F7CC19430B7}"/>
    <cellStyle name="60% - Accent4 8" xfId="1677" xr:uid="{0EB5E0A5-CBF4-4ED5-8A4B-7BFB8B64ED27}"/>
    <cellStyle name="60% - Accent4 8 2" xfId="1678" xr:uid="{596BDE82-5912-4D88-B8BB-97284F532D00}"/>
    <cellStyle name="60% - Accent4 9" xfId="1679" xr:uid="{76FB0EA9-B47B-443D-903D-275F66896FEA}"/>
    <cellStyle name="60% - Accent5 10" xfId="1680" xr:uid="{444990D2-9559-4C7C-9582-8C22426AD672}"/>
    <cellStyle name="60% - Accent5 11" xfId="1681" xr:uid="{43C83F93-1AC9-4C49-89CD-C1B4EF09D1B5}"/>
    <cellStyle name="60% - Accent5 12" xfId="1682" xr:uid="{E8125A5C-A37A-4705-999B-EC2DCD458185}"/>
    <cellStyle name="60% - Accent5 13" xfId="1683" xr:uid="{8EA973AB-2EB7-4C0C-8163-151F7A59B3DC}"/>
    <cellStyle name="60% - Accent5 2" xfId="1684" xr:uid="{3CCDFB6A-F67E-4876-BB90-AD120DCF16C3}"/>
    <cellStyle name="60% - Accent5 2 10" xfId="1685" xr:uid="{44D824EA-C80F-4503-BDCD-B3C1CB01A6EE}"/>
    <cellStyle name="60% - Accent5 2 11" xfId="1686" xr:uid="{0F6B0CBE-E9EF-4942-94EA-B94CDC9219C7}"/>
    <cellStyle name="60% - Accent5 2 12" xfId="1687" xr:uid="{F8BB9068-293D-415B-98A7-4FFB3B844DA1}"/>
    <cellStyle name="60% - Accent5 2 13" xfId="1688" xr:uid="{A7F6AFBD-D1AF-42DD-B192-17C60CF0B14A}"/>
    <cellStyle name="60% - Accent5 2 14" xfId="1689" xr:uid="{896AF893-985F-415D-BB80-6175CED7468C}"/>
    <cellStyle name="60% - Accent5 2 15" xfId="1690" xr:uid="{ED10F770-26BC-4F7C-82B6-E20B4D97371D}"/>
    <cellStyle name="60% - Accent5 2 16" xfId="1691" xr:uid="{B7D08501-5424-4DFA-AC2F-F154081E7AAE}"/>
    <cellStyle name="60% - Accent5 2 2" xfId="1692" xr:uid="{ABF06E95-32D1-4B78-9E07-74D1812E154C}"/>
    <cellStyle name="60% - Accent5 2 2 2" xfId="1693" xr:uid="{9F9F40E2-F881-4E11-94B3-3D28C6132747}"/>
    <cellStyle name="60% - Accent5 2 2 3" xfId="1694" xr:uid="{DA0E3C26-1F3E-4CCB-B770-FA0162BDDA81}"/>
    <cellStyle name="60% - Accent5 2 2 4" xfId="1695" xr:uid="{3BC8A15A-F750-4245-9AB5-42A3CDD63CAC}"/>
    <cellStyle name="60% - Accent5 2 2 5" xfId="1696" xr:uid="{539D2374-C080-4975-AFF0-9071B6A38C8D}"/>
    <cellStyle name="60% - Accent5 2 3" xfId="1697" xr:uid="{003D5119-428C-4A96-A3AB-EACE745099F4}"/>
    <cellStyle name="60% - Accent5 2 4" xfId="1698" xr:uid="{AB185012-1FD1-4C81-B375-ABC197F4C098}"/>
    <cellStyle name="60% - Accent5 2 5" xfId="1699" xr:uid="{8A8B5F14-F394-4C14-B30D-6743DB988A0C}"/>
    <cellStyle name="60% - Accent5 2 6" xfId="1700" xr:uid="{22DE390B-3ED1-407F-B3B9-CA106CDE3674}"/>
    <cellStyle name="60% - Accent5 2 7" xfId="1701" xr:uid="{AF03D54C-B3D1-444B-B047-EB0E1B4646FB}"/>
    <cellStyle name="60% - Accent5 2 8" xfId="1702" xr:uid="{D8036E48-D9E7-43CC-9CF9-A23FEFCABE44}"/>
    <cellStyle name="60% - Accent5 2 9" xfId="1703" xr:uid="{347FC3E4-D975-49EE-99D2-EE75235BA9CE}"/>
    <cellStyle name="60% - Accent5 3" xfId="1704" xr:uid="{10567AFD-D6C0-4A40-9FED-FD80EBCF3BC7}"/>
    <cellStyle name="60% - Accent5 3 2" xfId="1705" xr:uid="{466BE033-A699-477C-87C4-F72E4F9D6354}"/>
    <cellStyle name="60% - Accent5 3 3" xfId="1706" xr:uid="{39BFB58B-2AD5-4EA3-8EFD-A888766D7847}"/>
    <cellStyle name="60% - Accent5 3 4" xfId="1707" xr:uid="{C974226B-8C72-4555-98F8-64ADFE225E5F}"/>
    <cellStyle name="60% - Accent5 3 5" xfId="1708" xr:uid="{948D6EA5-3F9D-4B17-9E96-142B86C64A05}"/>
    <cellStyle name="60% - Accent5 3 6" xfId="1709" xr:uid="{CB4ECC6E-5AC4-4E09-AC01-ED55A389D240}"/>
    <cellStyle name="60% - Accent5 4" xfId="1710" xr:uid="{097EE8AA-082E-41BC-8333-F33DD19DD2CC}"/>
    <cellStyle name="60% - Accent5 4 2" xfId="1711" xr:uid="{6F1DCB78-17E6-4767-BF31-42119EF39F9D}"/>
    <cellStyle name="60% - Accent5 5" xfId="1712" xr:uid="{99B01AAC-F866-4116-BEC0-588694AFD3A7}"/>
    <cellStyle name="60% - Accent5 5 2" xfId="1713" xr:uid="{54F4DB95-05B1-4B68-8D42-D3C0AF03888C}"/>
    <cellStyle name="60% - Accent5 6" xfId="1714" xr:uid="{5F3D27EE-FDB9-47C2-A71E-D454A724270D}"/>
    <cellStyle name="60% - Accent5 6 2" xfId="1715" xr:uid="{7D1C28FA-4849-4824-B2DD-7B451C047721}"/>
    <cellStyle name="60% - Accent5 7" xfId="1716" xr:uid="{270E9AD6-5B6C-44D9-8EEB-CE22E0FD8F7D}"/>
    <cellStyle name="60% - Accent5 7 2" xfId="1717" xr:uid="{F546D0EC-3D48-441C-BF8F-0E5B422E87CC}"/>
    <cellStyle name="60% - Accent5 8" xfId="1718" xr:uid="{39E79092-1D47-4B97-9460-258450093941}"/>
    <cellStyle name="60% - Accent5 8 2" xfId="1719" xr:uid="{B499E6DB-FE7F-4118-AF63-DDE87FAF100C}"/>
    <cellStyle name="60% - Accent5 9" xfId="1720" xr:uid="{0CBEFA02-1F8A-4279-A220-11617A7F63A9}"/>
    <cellStyle name="60% - Accent6 10" xfId="1721" xr:uid="{9C1CFA42-9EB3-4EE2-AE30-22367DCFB7E9}"/>
    <cellStyle name="60% - Accent6 11" xfId="1722" xr:uid="{3B5219D5-18CD-4E7B-9D5A-7862C2ACE697}"/>
    <cellStyle name="60% - Accent6 12" xfId="1723" xr:uid="{7EE274DB-7C6D-42F5-AC0C-589525497768}"/>
    <cellStyle name="60% - Accent6 13" xfId="1724" xr:uid="{CCE2129C-731F-4627-9C99-15E1406B1858}"/>
    <cellStyle name="60% - Accent6 14" xfId="1725" xr:uid="{FD17C592-BF15-4C09-97EB-5B4C83B8DC31}"/>
    <cellStyle name="60% - Accent6 15" xfId="1726" xr:uid="{1EA5389B-C902-46BA-B47B-1F81772EEAA8}"/>
    <cellStyle name="60% - Accent6 16" xfId="1727" xr:uid="{9AB85B8A-F1A8-4889-8701-890A067BCADD}"/>
    <cellStyle name="60% - Accent6 17" xfId="1728" xr:uid="{6FF10D08-E994-4414-B3CB-9C91CFA23244}"/>
    <cellStyle name="60% - Accent6 18" xfId="1729" xr:uid="{F699491B-FB8F-4405-906D-D39210D0E771}"/>
    <cellStyle name="60% - Accent6 19" xfId="1730" xr:uid="{18B3A86E-6191-4482-9CCB-8A49147161C5}"/>
    <cellStyle name="60% - Accent6 2" xfId="1731" xr:uid="{9A05B52F-3B9B-4FAF-9CC3-AB6709D1C599}"/>
    <cellStyle name="60% - Accent6 2 10" xfId="1732" xr:uid="{7B57A334-8D67-4CCB-A7C8-0FF35BE34199}"/>
    <cellStyle name="60% - Accent6 2 11" xfId="1733" xr:uid="{7241B036-6952-4F1A-9D71-4F2BE71B74C5}"/>
    <cellStyle name="60% - Accent6 2 12" xfId="1734" xr:uid="{794A955F-6443-44CB-B55A-A3D4D7B425DA}"/>
    <cellStyle name="60% - Accent6 2 13" xfId="1735" xr:uid="{D9C86EAE-8479-4A97-BD80-464D00415C0C}"/>
    <cellStyle name="60% - Accent6 2 14" xfId="1736" xr:uid="{8E2AEE09-9991-43F9-8133-AFCD44E7F8B4}"/>
    <cellStyle name="60% - Accent6 2 15" xfId="1737" xr:uid="{A332CB5D-8819-4BB7-A0C8-EB9DED581B70}"/>
    <cellStyle name="60% - Accent6 2 16" xfId="1738" xr:uid="{0239B03C-362F-44DF-BCF8-D4FDB3F95A88}"/>
    <cellStyle name="60% - Accent6 2 2" xfId="1739" xr:uid="{CD9BE5E8-1DB7-4321-836E-28013E3E7C46}"/>
    <cellStyle name="60% - Accent6 2 2 2" xfId="1740" xr:uid="{9A598D56-8B55-46CC-BDC2-5EC5852A8A34}"/>
    <cellStyle name="60% - Accent6 2 2 3" xfId="1741" xr:uid="{6EEABED4-6D00-4F3E-8B3E-FAD0B565A298}"/>
    <cellStyle name="60% - Accent6 2 2 4" xfId="1742" xr:uid="{3533DF59-CDBF-4D4B-975C-A75A38BCA256}"/>
    <cellStyle name="60% - Accent6 2 2 5" xfId="1743" xr:uid="{1C139E5E-31DB-4AD6-A3D1-B21FB16F6DD7}"/>
    <cellStyle name="60% - Accent6 2 3" xfId="1744" xr:uid="{826F477F-AA1A-4EC2-9B26-BE44E9E4D17C}"/>
    <cellStyle name="60% - Accent6 2 4" xfId="1745" xr:uid="{12789F65-7ABE-4222-9F6A-551866926D6D}"/>
    <cellStyle name="60% - Accent6 2 5" xfId="1746" xr:uid="{926C20F7-8DC0-455E-9376-9A2DC5BDE8BE}"/>
    <cellStyle name="60% - Accent6 2 6" xfId="1747" xr:uid="{E5A6076F-0F5B-4E56-B174-FB89398B80C7}"/>
    <cellStyle name="60% - Accent6 2 7" xfId="1748" xr:uid="{3381B3B1-70E4-4CDC-9876-68D392F1C232}"/>
    <cellStyle name="60% - Accent6 2 8" xfId="1749" xr:uid="{0B9B8C2C-79B6-4509-A3B6-F61861C9859F}"/>
    <cellStyle name="60% - Accent6 2 9" xfId="1750" xr:uid="{0856E8E9-B31E-4124-9B34-0AE1F1F76247}"/>
    <cellStyle name="60% - Accent6 20" xfId="1751" xr:uid="{F44AAD84-0CD1-428C-9409-97E1AF738387}"/>
    <cellStyle name="60% - Accent6 21" xfId="1752" xr:uid="{3903294B-50D0-4EFD-9645-A6B9A5D1F99B}"/>
    <cellStyle name="60% - Accent6 22" xfId="1753" xr:uid="{2FA46570-C09C-419B-8C59-01C09F0D8974}"/>
    <cellStyle name="60% - Accent6 3" xfId="1754" xr:uid="{C0FFC0EE-23A7-4FE0-98E1-3B3347C8D571}"/>
    <cellStyle name="60% - Accent6 3 2" xfId="1755" xr:uid="{DC57145B-7754-4997-AEBA-9F150AD96715}"/>
    <cellStyle name="60% - Accent6 3 3" xfId="1756" xr:uid="{AAFAD3E3-FA78-400E-8E7C-8D6150F4B1D0}"/>
    <cellStyle name="60% - Accent6 3 4" xfId="1757" xr:uid="{E9F32752-4BD1-4789-8011-FA08BB7F95EB}"/>
    <cellStyle name="60% - Accent6 3 5" xfId="1758" xr:uid="{4F68FA0D-3357-4B73-9E27-01447EC2B88F}"/>
    <cellStyle name="60% - Accent6 3 6" xfId="1759" xr:uid="{D3474C59-A003-44AB-AAAE-CD0FC236AA43}"/>
    <cellStyle name="60% - Accent6 4" xfId="1760" xr:uid="{E18F28AD-ACE3-4504-AD7E-DD3F56060A73}"/>
    <cellStyle name="60% - Accent6 4 2" xfId="1761" xr:uid="{B56E6DBA-C487-4173-BA82-4095450B0BF7}"/>
    <cellStyle name="60% - Accent6 5" xfId="1762" xr:uid="{AE4B8157-47F1-4EE7-9CAA-6961BD0EAE52}"/>
    <cellStyle name="60% - Accent6 5 2" xfId="1763" xr:uid="{47D718AC-36E7-4FF5-9E05-C7EDC4C48A7A}"/>
    <cellStyle name="60% - Accent6 6" xfId="1764" xr:uid="{1651F3E0-F174-4D67-9E5A-DF2E09000725}"/>
    <cellStyle name="60% - Accent6 6 2" xfId="1765" xr:uid="{F578CE01-6B3E-407A-9EC2-B16B368D20CD}"/>
    <cellStyle name="60% - Accent6 7" xfId="1766" xr:uid="{02DB5D87-EF7B-4A3B-99F5-9C5561BFB8F6}"/>
    <cellStyle name="60% - Accent6 7 2" xfId="1767" xr:uid="{52A5D60B-7387-47A2-B58F-84D0FB563F15}"/>
    <cellStyle name="60% - Accent6 8" xfId="1768" xr:uid="{C833E5C5-4AE7-4642-8442-DEF595607685}"/>
    <cellStyle name="60% - Accent6 8 2" xfId="1769" xr:uid="{15E93C7B-5050-495F-9112-21AF3400D1F6}"/>
    <cellStyle name="60% - Accent6 9" xfId="1770" xr:uid="{4C544D93-6AA8-418D-B063-4ADC3A0D8E7C}"/>
    <cellStyle name="Accent1 10" xfId="1771" xr:uid="{C07C46E9-E620-4E06-BA10-F0337902CA0D}"/>
    <cellStyle name="Accent1 11" xfId="1772" xr:uid="{6E3612AE-B646-4EBC-96B9-0AC2BCDAC092}"/>
    <cellStyle name="Accent1 12" xfId="1773" xr:uid="{1A9BA2FB-8EA5-47CC-AA72-2DBF00894BBD}"/>
    <cellStyle name="Accent1 13" xfId="1774" xr:uid="{0D9B2CB4-63E8-45F4-BAE1-64073F893070}"/>
    <cellStyle name="Accent1 14" xfId="1775" xr:uid="{39971A90-29D9-4A2C-823C-55DFD3B98A1D}"/>
    <cellStyle name="Accent1 15" xfId="1776" xr:uid="{C4CD7655-F527-49D6-A7AA-DFACD04CBD9E}"/>
    <cellStyle name="Accent1 16" xfId="1777" xr:uid="{03EE0DA4-770D-4B25-9CD4-BFC465158B76}"/>
    <cellStyle name="Accent1 17" xfId="1778" xr:uid="{FD6E383D-4204-46DE-A46B-E74F6C8DDADA}"/>
    <cellStyle name="Accent1 18" xfId="1779" xr:uid="{4C2E1EB1-66F4-42CE-B3DF-F14A1B302964}"/>
    <cellStyle name="Accent1 19" xfId="1780" xr:uid="{46BF848C-78D8-4489-ABE0-2402D571F83F}"/>
    <cellStyle name="Accent1 2" xfId="1781" xr:uid="{68AA9D4A-F3CC-48A7-A4E6-DC95BE270275}"/>
    <cellStyle name="Accent1 2 10" xfId="1782" xr:uid="{358D6A37-779D-471D-81CE-1656EC49BF87}"/>
    <cellStyle name="Accent1 2 11" xfId="1783" xr:uid="{7B8C897D-2D3F-4568-88EF-B276C51B5AE7}"/>
    <cellStyle name="Accent1 2 12" xfId="1784" xr:uid="{5ADAEA40-F0E6-40E6-AFA1-48B62E69B265}"/>
    <cellStyle name="Accent1 2 13" xfId="1785" xr:uid="{8C88EACE-C326-456F-A3F9-D9CFBD4E01AD}"/>
    <cellStyle name="Accent1 2 14" xfId="1786" xr:uid="{016F1F07-F00B-4A9B-9E2A-AF96577D6F4A}"/>
    <cellStyle name="Accent1 2 15" xfId="1787" xr:uid="{33BC7BC0-C2C2-45BC-8F11-C15DA88D9EAC}"/>
    <cellStyle name="Accent1 2 16" xfId="1788" xr:uid="{BEF835DC-F97C-47BA-BE10-B941FA250DB3}"/>
    <cellStyle name="Accent1 2 2" xfId="1789" xr:uid="{5E39D6FC-E6EA-4803-98EE-3B8298084A61}"/>
    <cellStyle name="Accent1 2 2 2" xfId="1790" xr:uid="{FE7CE8A3-5EA1-43CF-A00D-FAA4343F1BB0}"/>
    <cellStyle name="Accent1 2 2 3" xfId="1791" xr:uid="{39B2C2A8-B1C9-442C-B9D0-0F0056DB6F27}"/>
    <cellStyle name="Accent1 2 2 4" xfId="1792" xr:uid="{C99C7958-24C9-42FD-B8F2-FA2C2C20E827}"/>
    <cellStyle name="Accent1 2 2 5" xfId="1793" xr:uid="{AEF2E22E-64D2-423C-A433-F1C21DEDF863}"/>
    <cellStyle name="Accent1 2 3" xfId="1794" xr:uid="{A367DBE7-7F15-4E77-8505-6A728CB9E949}"/>
    <cellStyle name="Accent1 2 4" xfId="1795" xr:uid="{85803C08-EDA0-4A41-A8E6-C45C341B74EF}"/>
    <cellStyle name="Accent1 2 5" xfId="1796" xr:uid="{AF7F67C0-2A17-442D-82CC-A62AB9576403}"/>
    <cellStyle name="Accent1 2 6" xfId="1797" xr:uid="{9A898B97-A074-410D-BA1D-40FA49D9E859}"/>
    <cellStyle name="Accent1 2 7" xfId="1798" xr:uid="{698F9B3A-ADF9-474D-AED3-3C50325DEFC1}"/>
    <cellStyle name="Accent1 2 8" xfId="1799" xr:uid="{B1B9CA48-0CFB-46B3-B19A-4FA2284D860C}"/>
    <cellStyle name="Accent1 2 9" xfId="1800" xr:uid="{9652FF66-E40F-48AB-86F9-499106D9AD81}"/>
    <cellStyle name="Accent1 20" xfId="1801" xr:uid="{47D4B3A1-8BDD-4767-8282-DDDE9CC84EF2}"/>
    <cellStyle name="Accent1 21" xfId="1802" xr:uid="{72439858-5C86-4528-9EF6-F96BF297CE18}"/>
    <cellStyle name="Accent1 22" xfId="1803" xr:uid="{2A50E608-83A6-407C-812A-19383E094979}"/>
    <cellStyle name="Accent1 3" xfId="1804" xr:uid="{B96CEE12-899A-4DBB-8893-A10BB77B56F8}"/>
    <cellStyle name="Accent1 3 2" xfId="1805" xr:uid="{FDF12BAA-6B9D-4916-9D31-6C416C526BB1}"/>
    <cellStyle name="Accent1 3 3" xfId="1806" xr:uid="{BC162803-38C2-42EC-9B5A-44067ADAA259}"/>
    <cellStyle name="Accent1 3 4" xfId="1807" xr:uid="{10441272-B5FA-4E82-8B4D-C2F4D138D24E}"/>
    <cellStyle name="Accent1 3 5" xfId="1808" xr:uid="{5E78EC71-D318-4249-942C-D5B373482D92}"/>
    <cellStyle name="Accent1 3 6" xfId="1809" xr:uid="{FE8BE4EA-8162-498B-A3F0-097A88A6B9F2}"/>
    <cellStyle name="Accent1 4" xfId="1810" xr:uid="{6ACAA323-DB2F-4F13-9F8B-3515E6A0D6EE}"/>
    <cellStyle name="Accent1 4 2" xfId="1811" xr:uid="{931091BC-5B6C-4FB0-A363-737AAF9EA2BF}"/>
    <cellStyle name="Accent1 5" xfId="1812" xr:uid="{5CCBA660-7EAB-4F2A-A632-C58FEB4A2940}"/>
    <cellStyle name="Accent1 5 2" xfId="1813" xr:uid="{CD2EEFBB-5974-4EA5-B7D7-2F83DE021021}"/>
    <cellStyle name="Accent1 6" xfId="1814" xr:uid="{1BAA7021-18AC-4124-858C-771371034027}"/>
    <cellStyle name="Accent1 6 2" xfId="1815" xr:uid="{00CA78B7-F8C8-4193-9356-3194F65C197D}"/>
    <cellStyle name="Accent1 7" xfId="1816" xr:uid="{19E919D1-BD10-4705-B6E1-C9F97F1D230A}"/>
    <cellStyle name="Accent1 7 2" xfId="1817" xr:uid="{F93B7DF0-ED8D-4FEF-BA5B-8143E8A96034}"/>
    <cellStyle name="Accent1 8" xfId="1818" xr:uid="{836DB5DD-1A62-4599-A95E-6AF1CA6608AF}"/>
    <cellStyle name="Accent1 8 2" xfId="1819" xr:uid="{735EABB3-0534-4684-AD5E-93D70FE44EA2}"/>
    <cellStyle name="Accent1 9" xfId="1820" xr:uid="{41593092-5283-45F7-ABC2-517A38A1D896}"/>
    <cellStyle name="Accent2 10" xfId="1821" xr:uid="{0B216FC3-F531-45E6-A77B-31A4EB1C17BB}"/>
    <cellStyle name="Accent2 11" xfId="1822" xr:uid="{3E489FB5-E492-4210-A7FB-D156F40F4AC5}"/>
    <cellStyle name="Accent2 12" xfId="1823" xr:uid="{361A4192-E36E-4D54-90DD-CD416FE4C707}"/>
    <cellStyle name="Accent2 13" xfId="1824" xr:uid="{F21FEC0E-3F25-4532-88FA-D2C21CD35038}"/>
    <cellStyle name="Accent2 2" xfId="1825" xr:uid="{8CB608F5-B06E-4FF8-9081-84029E89A628}"/>
    <cellStyle name="Accent2 2 10" xfId="1826" xr:uid="{D88FC691-27DE-40B7-B0E1-3EA602FE9C10}"/>
    <cellStyle name="Accent2 2 11" xfId="1827" xr:uid="{E2377404-2C00-4B28-89D9-E5BC08CEBE14}"/>
    <cellStyle name="Accent2 2 12" xfId="1828" xr:uid="{08039A33-8B41-4F99-8FAA-B01E2205890B}"/>
    <cellStyle name="Accent2 2 13" xfId="1829" xr:uid="{366DAA10-AB4B-419D-874A-C7B9E50C8DF4}"/>
    <cellStyle name="Accent2 2 14" xfId="1830" xr:uid="{6D997A59-70FB-4513-B5AE-8BDB0BBD6C53}"/>
    <cellStyle name="Accent2 2 15" xfId="1831" xr:uid="{F3F453F7-D4EF-41BF-A6E8-A700B3C28CA8}"/>
    <cellStyle name="Accent2 2 16" xfId="1832" xr:uid="{A0DF15D6-CB2E-4C7F-A5E8-A05813709D16}"/>
    <cellStyle name="Accent2 2 2" xfId="1833" xr:uid="{FBA541FC-9DD1-49CF-A34A-2B6CC31E62D1}"/>
    <cellStyle name="Accent2 2 2 2" xfId="1834" xr:uid="{5901C8B9-6070-4668-A69E-58960E177FF6}"/>
    <cellStyle name="Accent2 2 2 3" xfId="1835" xr:uid="{07D32FD8-E3C7-4AD4-A535-D98316E0F632}"/>
    <cellStyle name="Accent2 2 2 4" xfId="1836" xr:uid="{316A21AF-D076-485D-B7A2-E85B50C10D76}"/>
    <cellStyle name="Accent2 2 2 5" xfId="1837" xr:uid="{02618EA0-C106-4A71-B382-62458A516487}"/>
    <cellStyle name="Accent2 2 3" xfId="1838" xr:uid="{1742B5E1-8EF7-4FC8-97A8-58A01DA7E4E6}"/>
    <cellStyle name="Accent2 2 4" xfId="1839" xr:uid="{5973B6CE-4505-449C-894E-3CFC923F8CB0}"/>
    <cellStyle name="Accent2 2 5" xfId="1840" xr:uid="{2437B7FE-FADE-4916-A582-3897BB557EAE}"/>
    <cellStyle name="Accent2 2 6" xfId="1841" xr:uid="{A6B1D698-5468-4822-82AB-0E6B1FA3F838}"/>
    <cellStyle name="Accent2 2 7" xfId="1842" xr:uid="{34ECBA43-2BF3-4B98-9C6E-FFDE8BA7FC67}"/>
    <cellStyle name="Accent2 2 8" xfId="1843" xr:uid="{BBD66EE9-93CE-4E77-A6AC-62A15F5FE5F2}"/>
    <cellStyle name="Accent2 2 9" xfId="1844" xr:uid="{13F108A9-F4EF-4B04-8F51-D7AC538ABDF4}"/>
    <cellStyle name="Accent2 3" xfId="1845" xr:uid="{D9C510BC-B367-476A-979A-05DAEA982A57}"/>
    <cellStyle name="Accent2 3 2" xfId="1846" xr:uid="{4BCE143A-CEDC-4D97-AD98-BC278E72022B}"/>
    <cellStyle name="Accent2 3 3" xfId="1847" xr:uid="{FB080056-3344-415A-B07D-2D1144DE43E3}"/>
    <cellStyle name="Accent2 3 4" xfId="1848" xr:uid="{17825CA2-6400-4E27-8EE1-B27BFF672E06}"/>
    <cellStyle name="Accent2 3 5" xfId="1849" xr:uid="{4C38E7AB-0D84-444D-B5ED-9C51FCCA232F}"/>
    <cellStyle name="Accent2 3 6" xfId="1850" xr:uid="{94BA4126-E83B-49CD-860B-0B3F0A1B2201}"/>
    <cellStyle name="Accent2 4" xfId="1851" xr:uid="{855E0B8A-E528-4D0D-A438-D718AA20FB45}"/>
    <cellStyle name="Accent2 4 2" xfId="1852" xr:uid="{D44B8AEE-F54B-4B16-8A3E-71BBAD10FB2A}"/>
    <cellStyle name="Accent2 5" xfId="1853" xr:uid="{F9533CD1-65F5-4F85-9A6D-084373E35773}"/>
    <cellStyle name="Accent2 5 2" xfId="1854" xr:uid="{B462585B-A11C-4172-B89D-6175AA35B13C}"/>
    <cellStyle name="Accent2 6" xfId="1855" xr:uid="{F4F384B6-C609-4210-A885-D30C1D8FA075}"/>
    <cellStyle name="Accent2 6 2" xfId="1856" xr:uid="{28F4110A-52B8-4518-B4E6-FBB0F351A1F2}"/>
    <cellStyle name="Accent2 7" xfId="1857" xr:uid="{82257666-A4AE-4F2A-8F0E-A674DEFC3619}"/>
    <cellStyle name="Accent2 7 2" xfId="1858" xr:uid="{7C3AADA9-FBCE-4293-B490-98B3683B03DE}"/>
    <cellStyle name="Accent2 8" xfId="1859" xr:uid="{14FE0112-A9A0-4755-958A-E3965577AC5E}"/>
    <cellStyle name="Accent2 8 2" xfId="1860" xr:uid="{89A62468-681D-4BC6-8FEE-58C46E32793D}"/>
    <cellStyle name="Accent2 9" xfId="1861" xr:uid="{3B7E5E15-618A-46A0-B72E-857DFA7CC260}"/>
    <cellStyle name="Accent3 10" xfId="1862" xr:uid="{FC003B44-3EC9-4357-98C9-5B186734F0DD}"/>
    <cellStyle name="Accent3 11" xfId="1863" xr:uid="{816B2938-377B-44EB-8859-33F2FA33B198}"/>
    <cellStyle name="Accent3 12" xfId="1864" xr:uid="{7AC105E4-8DD7-4143-B44F-0ED46E49DFE3}"/>
    <cellStyle name="Accent3 13" xfId="1865" xr:uid="{16A8041B-0DEC-4D2B-A596-6E436C23246A}"/>
    <cellStyle name="Accent3 2" xfId="1866" xr:uid="{488D3961-71D0-4541-861B-CD81CD0E1814}"/>
    <cellStyle name="Accent3 2 10" xfId="1867" xr:uid="{ACF0512B-4632-4526-A1E4-9EA550489129}"/>
    <cellStyle name="Accent3 2 11" xfId="1868" xr:uid="{D1305798-1A91-45B0-99E9-6782ECD7A182}"/>
    <cellStyle name="Accent3 2 12" xfId="1869" xr:uid="{9D0A179A-4024-42C2-83A4-C98EF387BB2D}"/>
    <cellStyle name="Accent3 2 13" xfId="1870" xr:uid="{4F2E9C66-F253-4350-8A7E-F44EBA325E99}"/>
    <cellStyle name="Accent3 2 14" xfId="1871" xr:uid="{08B498FF-F1F9-4355-8A92-9AA0A892C2F3}"/>
    <cellStyle name="Accent3 2 15" xfId="1872" xr:uid="{04574FBD-72A1-44CC-8B53-4138CE4B7582}"/>
    <cellStyle name="Accent3 2 16" xfId="1873" xr:uid="{5ABC46F7-D5DA-448C-9400-FFB3157FD313}"/>
    <cellStyle name="Accent3 2 2" xfId="1874" xr:uid="{7F6645E0-2298-41B6-A0A1-1AF20223E73E}"/>
    <cellStyle name="Accent3 2 2 2" xfId="1875" xr:uid="{6DC960ED-0D9F-4246-8FAC-43BD18C1E77A}"/>
    <cellStyle name="Accent3 2 2 3" xfId="1876" xr:uid="{431250E4-4BF8-47CD-BA67-18446FB7B7BF}"/>
    <cellStyle name="Accent3 2 2 4" xfId="1877" xr:uid="{D21B21A4-8B54-4B75-BD40-8F6899D4D31A}"/>
    <cellStyle name="Accent3 2 2 5" xfId="1878" xr:uid="{CD8BF40E-F660-450D-B152-643DC5D2B57C}"/>
    <cellStyle name="Accent3 2 3" xfId="1879" xr:uid="{7AB4511E-A991-432C-A348-764CC8B8A85D}"/>
    <cellStyle name="Accent3 2 4" xfId="1880" xr:uid="{7EA05B3C-70D0-4D53-9D44-007DB084F6B9}"/>
    <cellStyle name="Accent3 2 5" xfId="1881" xr:uid="{9AE1ACFA-1C1F-4E6A-ABA1-388FB8237FE9}"/>
    <cellStyle name="Accent3 2 6" xfId="1882" xr:uid="{652B76F9-414D-49B8-A8DB-35E0F63C88F1}"/>
    <cellStyle name="Accent3 2 7" xfId="1883" xr:uid="{FAE909A5-5D9A-4D57-A438-F23C85741210}"/>
    <cellStyle name="Accent3 2 8" xfId="1884" xr:uid="{D49EB8B1-0DCA-4DD3-A844-86B0125663E6}"/>
    <cellStyle name="Accent3 2 9" xfId="1885" xr:uid="{1B677E92-1C45-4481-ACFB-9D004C0EA5AF}"/>
    <cellStyle name="Accent3 3" xfId="1886" xr:uid="{EC764656-7986-4652-9E92-1268510FD0E8}"/>
    <cellStyle name="Accent3 3 2" xfId="1887" xr:uid="{32F6C6E2-8ECD-4FF7-8A01-E88A528A78D0}"/>
    <cellStyle name="Accent3 3 3" xfId="1888" xr:uid="{B0C402AA-EBBA-41E7-9F17-A6692A3641CF}"/>
    <cellStyle name="Accent3 3 4" xfId="1889" xr:uid="{50A74F83-6E17-4259-B3F7-49E0B46CFD75}"/>
    <cellStyle name="Accent3 3 5" xfId="1890" xr:uid="{9F8E9155-7289-4FE8-AD11-FAA05419B3EB}"/>
    <cellStyle name="Accent3 3 6" xfId="1891" xr:uid="{DED789C2-2816-4582-8F13-FE77C80753F0}"/>
    <cellStyle name="Accent3 4" xfId="1892" xr:uid="{C203E1E8-EB20-4336-A273-BA87C4D5940C}"/>
    <cellStyle name="Accent3 4 2" xfId="1893" xr:uid="{63D41FB2-186F-4B44-98A1-A1190F24B41D}"/>
    <cellStyle name="Accent3 5" xfId="1894" xr:uid="{F2BEA438-923A-4656-A03B-55A859F59F31}"/>
    <cellStyle name="Accent3 5 2" xfId="1895" xr:uid="{BF5D3CFE-B8A0-4EBF-B84B-D45B564A730D}"/>
    <cellStyle name="Accent3 6" xfId="1896" xr:uid="{5F441F48-18F0-4695-8606-8C234E9F69F7}"/>
    <cellStyle name="Accent3 6 2" xfId="1897" xr:uid="{26A1A8DE-08C3-47D6-9C6B-C39024BCD448}"/>
    <cellStyle name="Accent3 7" xfId="1898" xr:uid="{AF91DBCF-8BCC-47C0-81A9-25D1913E1427}"/>
    <cellStyle name="Accent3 7 2" xfId="1899" xr:uid="{71AFC067-A960-407F-9BF3-2DC9A1D123E5}"/>
    <cellStyle name="Accent3 8" xfId="1900" xr:uid="{D92BE52D-7ED5-4ABE-A6C3-F3BBD0C7DFEB}"/>
    <cellStyle name="Accent3 8 2" xfId="1901" xr:uid="{3EE429FF-D6EE-4D11-B8D5-E4038D35FBC5}"/>
    <cellStyle name="Accent3 9" xfId="1902" xr:uid="{A443ED98-DF18-45A8-95F3-B06EFEFCB8BB}"/>
    <cellStyle name="Accent4 10" xfId="1903" xr:uid="{D6676E62-CA2B-4AED-BCA7-7F79AB134B6A}"/>
    <cellStyle name="Accent4 11" xfId="1904" xr:uid="{72A48204-C5BA-4966-8E6E-FF938C7062BE}"/>
    <cellStyle name="Accent4 12" xfId="1905" xr:uid="{D985188E-8247-4B7A-AA29-DE1EC7BAEF08}"/>
    <cellStyle name="Accent4 13" xfId="1906" xr:uid="{D071A971-E62A-40BA-BDFD-F1638BF35391}"/>
    <cellStyle name="Accent4 14" xfId="1907" xr:uid="{27E53DD6-FCB3-44B9-8F29-827FC90C5C94}"/>
    <cellStyle name="Accent4 15" xfId="1908" xr:uid="{4DB6EE49-E3BE-4776-8EC3-4B203F604170}"/>
    <cellStyle name="Accent4 16" xfId="1909" xr:uid="{50C78E2A-9814-4A0D-B66E-18CCAA572F98}"/>
    <cellStyle name="Accent4 17" xfId="1910" xr:uid="{851B7291-D0BE-439E-884F-778CCCFB6272}"/>
    <cellStyle name="Accent4 18" xfId="1911" xr:uid="{A4A2DF5E-1C21-431F-8452-C478FCC2BD8C}"/>
    <cellStyle name="Accent4 19" xfId="1912" xr:uid="{2E5021A4-DD5A-49E0-A9D9-4F7AAFF48C94}"/>
    <cellStyle name="Accent4 2" xfId="1913" xr:uid="{42FBABB3-12D7-4661-AD5F-D8D369BA6CE4}"/>
    <cellStyle name="Accent4 2 10" xfId="1914" xr:uid="{DC93C3C6-B701-47A2-A34D-2C6DC71FB32E}"/>
    <cellStyle name="Accent4 2 11" xfId="1915" xr:uid="{02FB265C-D608-4B0F-89E4-96A5AFD03A8E}"/>
    <cellStyle name="Accent4 2 12" xfId="1916" xr:uid="{3259D9E4-DB26-401F-9895-AAEAE0A230A0}"/>
    <cellStyle name="Accent4 2 13" xfId="1917" xr:uid="{719DAFC7-8901-4CD1-B910-B256B87E5632}"/>
    <cellStyle name="Accent4 2 14" xfId="1918" xr:uid="{DBF8D9F3-F205-452C-BADA-AEE8D8662B6C}"/>
    <cellStyle name="Accent4 2 15" xfId="1919" xr:uid="{A3622FD3-B855-4F05-899E-9011BDC74B8D}"/>
    <cellStyle name="Accent4 2 16" xfId="1920" xr:uid="{B916EC5C-27A3-4FBA-9E59-59392942C9A4}"/>
    <cellStyle name="Accent4 2 2" xfId="1921" xr:uid="{3C1D0C69-087E-4A3E-AC3B-BE0078BFBAA5}"/>
    <cellStyle name="Accent4 2 2 2" xfId="1922" xr:uid="{086C0D16-78C4-42AF-A5A3-9599E0CB7B3C}"/>
    <cellStyle name="Accent4 2 2 3" xfId="1923" xr:uid="{12DC5507-846B-4620-A774-E976F066E9D1}"/>
    <cellStyle name="Accent4 2 2 4" xfId="1924" xr:uid="{23D664B9-4110-4FD2-B5FC-4764E462A64B}"/>
    <cellStyle name="Accent4 2 2 5" xfId="1925" xr:uid="{B7183318-876E-40AB-B6ED-0784DE5EA0CE}"/>
    <cellStyle name="Accent4 2 3" xfId="1926" xr:uid="{7AFB0FD9-A518-4894-8D16-6A36780866D8}"/>
    <cellStyle name="Accent4 2 4" xfId="1927" xr:uid="{D583851C-7E21-4614-9F2F-63632DA25C5F}"/>
    <cellStyle name="Accent4 2 5" xfId="1928" xr:uid="{8279AFA0-8FFF-4C55-9E73-025FFEC391BF}"/>
    <cellStyle name="Accent4 2 6" xfId="1929" xr:uid="{4EE04114-BA59-41A2-BBEB-D034EE1FA875}"/>
    <cellStyle name="Accent4 2 7" xfId="1930" xr:uid="{D0E99F3E-2AC7-4860-A007-534F12DB13D1}"/>
    <cellStyle name="Accent4 2 8" xfId="1931" xr:uid="{3B6DFCFD-0411-42E8-841D-138C255F10E6}"/>
    <cellStyle name="Accent4 2 9" xfId="1932" xr:uid="{CD0DD1E4-EDC2-4C94-849E-59C1E392B0FB}"/>
    <cellStyle name="Accent4 20" xfId="1933" xr:uid="{A02441D0-EFD8-47C1-9733-DD827719F70A}"/>
    <cellStyle name="Accent4 21" xfId="1934" xr:uid="{E6812CA2-53DC-4F8F-9403-B28C4C06CD80}"/>
    <cellStyle name="Accent4 22" xfId="1935" xr:uid="{15C599A5-3A3F-4BFA-8983-0EED03460473}"/>
    <cellStyle name="Accent4 3" xfId="1936" xr:uid="{CB747B18-D509-40BD-B5B8-B7C01683DAED}"/>
    <cellStyle name="Accent4 3 2" xfId="1937" xr:uid="{B53C6DDD-F421-40D0-AA12-A1C021B7781E}"/>
    <cellStyle name="Accent4 3 3" xfId="1938" xr:uid="{FB1CF598-7A4B-47F3-BF05-546D77D27BC6}"/>
    <cellStyle name="Accent4 3 4" xfId="1939" xr:uid="{2CD84ADE-8153-4FEF-94E6-8D48286E4FEF}"/>
    <cellStyle name="Accent4 3 5" xfId="1940" xr:uid="{3E7EE5C5-6E93-4AC7-A6A4-74F4DD6E51FE}"/>
    <cellStyle name="Accent4 3 6" xfId="1941" xr:uid="{A2B91889-4384-463D-8536-ED75C3169DD4}"/>
    <cellStyle name="Accent4 4" xfId="1942" xr:uid="{3A8352B8-11EB-418C-8DA6-720DD1761F55}"/>
    <cellStyle name="Accent4 4 2" xfId="1943" xr:uid="{02D99E60-34AC-4B30-AF46-E55FB90FCDF4}"/>
    <cellStyle name="Accent4 5" xfId="1944" xr:uid="{3F377700-73C9-4F2E-AB26-5E43D7C63512}"/>
    <cellStyle name="Accent4 5 2" xfId="1945" xr:uid="{F19135E5-3F3B-42FE-B942-E4625399DB3F}"/>
    <cellStyle name="Accent4 6" xfId="1946" xr:uid="{D96240CE-3372-4D7F-998E-CC139B9A8366}"/>
    <cellStyle name="Accent4 6 2" xfId="1947" xr:uid="{495FF31E-2203-44E6-A53E-8483BEDDC749}"/>
    <cellStyle name="Accent4 7" xfId="1948" xr:uid="{7F68B19E-EAC2-41C8-841D-5BC07414CB9D}"/>
    <cellStyle name="Accent4 7 2" xfId="1949" xr:uid="{7AAA7DA5-E8BB-4F93-B3F0-E988EB949767}"/>
    <cellStyle name="Accent4 8" xfId="1950" xr:uid="{D005A075-7FDF-4733-BA0E-7DD5C111F60B}"/>
    <cellStyle name="Accent4 8 2" xfId="1951" xr:uid="{B574F7CF-CFB5-4C52-8C4D-7E4523167698}"/>
    <cellStyle name="Accent4 9" xfId="1952" xr:uid="{1FA9C403-FB61-4834-A9B3-285972C92A21}"/>
    <cellStyle name="Accent5 10" xfId="1953" xr:uid="{A0F70567-3B7C-4499-BAAB-B2DF5AEA9AF8}"/>
    <cellStyle name="Accent5 11" xfId="1954" xr:uid="{74AA047F-4D74-4624-82EB-B4F90533CC45}"/>
    <cellStyle name="Accent5 12" xfId="1955" xr:uid="{CCA79BE7-B479-4F8B-B684-F435930165B5}"/>
    <cellStyle name="Accent5 13" xfId="1956" xr:uid="{990D3589-7BF0-4BC8-BB25-7709496D212C}"/>
    <cellStyle name="Accent5 2" xfId="1957" xr:uid="{48F26D21-1532-40AE-9EC0-BF1E746C1D69}"/>
    <cellStyle name="Accent5 2 10" xfId="1958" xr:uid="{B084FCBE-CED4-4488-8704-404287FEF1D0}"/>
    <cellStyle name="Accent5 2 11" xfId="1959" xr:uid="{2BBCD38B-9708-4166-8280-81404ECB36D9}"/>
    <cellStyle name="Accent5 2 12" xfId="1960" xr:uid="{A1F05749-38DA-4D0F-9DA3-DB3174CA41B4}"/>
    <cellStyle name="Accent5 2 13" xfId="1961" xr:uid="{599E19BE-BC98-41E2-9ED7-7FA6824DE470}"/>
    <cellStyle name="Accent5 2 14" xfId="1962" xr:uid="{642C2859-BD35-42A0-B30F-93D8155A0B21}"/>
    <cellStyle name="Accent5 2 15" xfId="1963" xr:uid="{8D325DA7-A0C5-480B-8976-2DA7645B4DE9}"/>
    <cellStyle name="Accent5 2 16" xfId="1964" xr:uid="{EA3A3205-9FE0-4E56-B9D4-DE8378A45882}"/>
    <cellStyle name="Accent5 2 2" xfId="1965" xr:uid="{95C8C261-0054-4689-BDDF-3A59CA757495}"/>
    <cellStyle name="Accent5 2 2 2" xfId="1966" xr:uid="{DA8910CD-EFF5-4C60-A57C-CE79D7E5222D}"/>
    <cellStyle name="Accent5 2 2 3" xfId="1967" xr:uid="{CFFDB404-444C-4A82-B26E-7653C69BA9DD}"/>
    <cellStyle name="Accent5 2 2 4" xfId="1968" xr:uid="{37131385-B9F7-4F8C-8C7A-729B11C03318}"/>
    <cellStyle name="Accent5 2 2 5" xfId="1969" xr:uid="{C0CF2F97-7919-484F-B65C-24191E3E2504}"/>
    <cellStyle name="Accent5 2 3" xfId="1970" xr:uid="{13B2F84D-AC67-4441-A86F-B0498EA78162}"/>
    <cellStyle name="Accent5 2 4" xfId="1971" xr:uid="{1105FD8E-0DFD-4F28-B154-CC739EEB596A}"/>
    <cellStyle name="Accent5 2 5" xfId="1972" xr:uid="{331B0886-530F-451E-9DA5-FFBBCB8CDBC2}"/>
    <cellStyle name="Accent5 2 6" xfId="1973" xr:uid="{C8B799B5-7948-4201-AE3D-901413B4CC44}"/>
    <cellStyle name="Accent5 2 7" xfId="1974" xr:uid="{12F9115D-FAD0-4BA2-9B4A-3F1C65FC3141}"/>
    <cellStyle name="Accent5 2 8" xfId="1975" xr:uid="{3ADD1ECC-1CA1-4006-8E2A-A9113ABFED2F}"/>
    <cellStyle name="Accent5 2 9" xfId="1976" xr:uid="{7C2C52A6-7DC8-4C99-B56B-182417EC36A8}"/>
    <cellStyle name="Accent5 3" xfId="1977" xr:uid="{1C187F38-FD4C-4BFF-9853-99941DB2AF61}"/>
    <cellStyle name="Accent5 3 10" xfId="1978" xr:uid="{5EC26240-5AE0-418C-94FD-967E5BED6678}"/>
    <cellStyle name="Accent5 3 2" xfId="1979" xr:uid="{E01FD57D-DE94-4536-9AC5-DD7011742327}"/>
    <cellStyle name="Accent5 3 2 2" xfId="1980" xr:uid="{353363E8-02CC-44C9-8201-5F327F46D606}"/>
    <cellStyle name="Accent5 3 2 3" xfId="1981" xr:uid="{1B1E1A01-8890-4445-95B0-B282EF1399B7}"/>
    <cellStyle name="Accent5 3 2 4" xfId="1982" xr:uid="{775EB84F-028B-4D44-BF8D-9796531E899A}"/>
    <cellStyle name="Accent5 3 2 5" xfId="1983" xr:uid="{AE44FA6F-CF5C-43E7-8CAF-2097E4854F80}"/>
    <cellStyle name="Accent5 3 3" xfId="1984" xr:uid="{F63DBEE9-91AE-42A8-960A-97049D3E5D3C}"/>
    <cellStyle name="Accent5 3 4" xfId="1985" xr:uid="{DF2470B5-1BE4-473C-AB1E-1DB3FB6EAA75}"/>
    <cellStyle name="Accent5 3 5" xfId="1986" xr:uid="{7D563002-0453-408C-BCA7-4CE72F106AF5}"/>
    <cellStyle name="Accent5 3 6" xfId="1987" xr:uid="{87D385D5-521A-4188-82A6-A136A99BE7BA}"/>
    <cellStyle name="Accent5 3 7" xfId="1988" xr:uid="{EC741D79-59E0-488B-AE0A-CB32B845C551}"/>
    <cellStyle name="Accent5 3 8" xfId="1989" xr:uid="{2BB5DC90-9922-48D3-B55B-8421231F4831}"/>
    <cellStyle name="Accent5 3 9" xfId="1990" xr:uid="{4CE9A5C1-0EBE-4ACF-9C7B-72C9F120FFDE}"/>
    <cellStyle name="Accent5 4" xfId="1991" xr:uid="{8F39E024-CEAA-4234-B0E0-68D358611001}"/>
    <cellStyle name="Accent5 4 2" xfId="1992" xr:uid="{8878B020-AB46-4FF9-8C91-82F3876CB6B2}"/>
    <cellStyle name="Accent5 4 3" xfId="1993" xr:uid="{E212F002-2698-444F-9C9B-6449AF83C724}"/>
    <cellStyle name="Accent5 4 4" xfId="1994" xr:uid="{4D1D6ED5-9E7C-481A-BDA6-95EC3439B4B6}"/>
    <cellStyle name="Accent5 4 5" xfId="1995" xr:uid="{76DB140C-B20E-4F7C-B7C2-D09AE8E9DC1E}"/>
    <cellStyle name="Accent5 4 6" xfId="1996" xr:uid="{0258A171-5663-4317-AA56-C59167557B4C}"/>
    <cellStyle name="Accent5 4 7" xfId="1997" xr:uid="{71026EB5-9A8A-4716-A880-FE82DCC79534}"/>
    <cellStyle name="Accent5 5" xfId="1998" xr:uid="{39AF1C97-9FC4-46A2-B4FB-1FF9A814836A}"/>
    <cellStyle name="Accent5 5 2" xfId="1999" xr:uid="{05F98137-6898-42E0-B90D-8D7A5BEB5A61}"/>
    <cellStyle name="Accent5 6" xfId="2000" xr:uid="{07B6DE05-7E07-403D-9705-1ACE71EDB717}"/>
    <cellStyle name="Accent5 6 2" xfId="2001" xr:uid="{4C1AF31E-131F-4F31-8380-522EA3065678}"/>
    <cellStyle name="Accent5 7" xfId="2002" xr:uid="{F4B1F28C-87E3-46B6-8D07-2839189E8786}"/>
    <cellStyle name="Accent5 7 2" xfId="2003" xr:uid="{DB53590A-6445-4E1E-8A42-CC35D625A2AE}"/>
    <cellStyle name="Accent5 8" xfId="2004" xr:uid="{DE165892-1B2F-4F93-8382-73820CABB1A8}"/>
    <cellStyle name="Accent5 8 2" xfId="2005" xr:uid="{C4740CD9-0142-468D-BAD4-FA0F9DF78820}"/>
    <cellStyle name="Accent5 9" xfId="2006" xr:uid="{BF1C85DB-69F9-4309-842B-A2D356F9908F}"/>
    <cellStyle name="Accent6 10" xfId="2007" xr:uid="{CDC984A6-3163-4E89-8DCE-14E7688344A1}"/>
    <cellStyle name="Accent6 11" xfId="2008" xr:uid="{47C901C9-09B2-4495-A04A-221BCC9F0821}"/>
    <cellStyle name="Accent6 12" xfId="2009" xr:uid="{D3F0E143-BD33-4AE9-9FC6-3089168F6DC0}"/>
    <cellStyle name="Accent6 13" xfId="2010" xr:uid="{BB3EC71F-9AEF-48E8-87F1-112D6D8280D1}"/>
    <cellStyle name="Accent6 14" xfId="2011" xr:uid="{BE6F3B85-4AD5-480E-B630-996F70455E42}"/>
    <cellStyle name="Accent6 15" xfId="2012" xr:uid="{6A32FA9E-11EA-42FF-BEEA-530B89DB9957}"/>
    <cellStyle name="Accent6 16" xfId="2013" xr:uid="{EB654E3A-378F-4C50-A3E4-0932716305D3}"/>
    <cellStyle name="Accent6 17" xfId="2014" xr:uid="{DF0B99EE-B1BE-4D48-B516-7D861AE2DBDE}"/>
    <cellStyle name="Accent6 18" xfId="2015" xr:uid="{5019AD89-1342-4503-B537-7A23F8AEB114}"/>
    <cellStyle name="Accent6 19" xfId="2016" xr:uid="{466A8364-DCD6-4486-BBE0-C49C9A149626}"/>
    <cellStyle name="Accent6 2" xfId="2017" xr:uid="{91473DE1-E483-4AC1-BAA4-57500F50DF45}"/>
    <cellStyle name="Accent6 2 10" xfId="2018" xr:uid="{BF1E1CDE-30DA-4094-A0B0-69ACF873EE84}"/>
    <cellStyle name="Accent6 2 11" xfId="2019" xr:uid="{F26F33B0-F26D-4554-8C70-9E2FEE8F2FCF}"/>
    <cellStyle name="Accent6 2 12" xfId="2020" xr:uid="{E3EC003B-908D-4AB6-818F-4CFC72FB920C}"/>
    <cellStyle name="Accent6 2 13" xfId="2021" xr:uid="{92F0AEF9-A2CC-4AA7-9B77-A213BE71AACF}"/>
    <cellStyle name="Accent6 2 14" xfId="2022" xr:uid="{67FCAAAC-9F66-49B5-8011-E3661C22C040}"/>
    <cellStyle name="Accent6 2 15" xfId="2023" xr:uid="{BCCF384A-6048-4F78-8F02-8A16D1526892}"/>
    <cellStyle name="Accent6 2 16" xfId="2024" xr:uid="{C25F72E4-DB5F-43BB-9E44-74951FFD17C2}"/>
    <cellStyle name="Accent6 2 2" xfId="2025" xr:uid="{F5A144D1-1B0E-4A5C-9912-82179A488F06}"/>
    <cellStyle name="Accent6 2 2 2" xfId="2026" xr:uid="{F9F071AB-3695-4AA6-B429-9B7A03D0FCE2}"/>
    <cellStyle name="Accent6 2 2 3" xfId="2027" xr:uid="{8E0071AD-6671-4A8C-AE11-2ED4B0F01016}"/>
    <cellStyle name="Accent6 2 2 4" xfId="2028" xr:uid="{D80C1249-95B4-45D5-8535-58E79201FA99}"/>
    <cellStyle name="Accent6 2 2 5" xfId="2029" xr:uid="{590D88D4-BD7D-43A9-B376-DECD99AA1A32}"/>
    <cellStyle name="Accent6 2 3" xfId="2030" xr:uid="{B0B05326-5158-42D6-86DF-259CFE5BEA5C}"/>
    <cellStyle name="Accent6 2 4" xfId="2031" xr:uid="{0CA2FEDB-C1F2-4663-B7A4-F3D81F1BD24F}"/>
    <cellStyle name="Accent6 2 5" xfId="2032" xr:uid="{80ABE65F-179D-49D6-8F31-5471DBFF8BF8}"/>
    <cellStyle name="Accent6 2 6" xfId="2033" xr:uid="{6A06735B-DD6D-4ADC-9032-283BEB1A9098}"/>
    <cellStyle name="Accent6 2 7" xfId="2034" xr:uid="{7C6903C9-DD4D-4F41-9A43-C963B9365DA4}"/>
    <cellStyle name="Accent6 2 8" xfId="2035" xr:uid="{21A92C9F-201C-43BF-A7B5-DD7AE109062C}"/>
    <cellStyle name="Accent6 2 9" xfId="2036" xr:uid="{171CD498-2390-412C-A298-C8808EF2BB33}"/>
    <cellStyle name="Accent6 20" xfId="2037" xr:uid="{889015FD-C45F-482C-8B4F-DA4C371C94B6}"/>
    <cellStyle name="Accent6 21" xfId="2038" xr:uid="{9368EA95-68F2-42C1-8E5A-8EF6E00A968B}"/>
    <cellStyle name="Accent6 22" xfId="2039" xr:uid="{05E4A5F8-6D64-4C31-9B14-E9ABE68BB864}"/>
    <cellStyle name="Accent6 23" xfId="2040" xr:uid="{CB6F7F65-9639-4939-AB2E-ACF445258E5E}"/>
    <cellStyle name="Accent6 3" xfId="2041" xr:uid="{51A46465-5F97-4ADD-B9F0-D2626258AEE5}"/>
    <cellStyle name="Accent6 3 2" xfId="2042" xr:uid="{3F65ACC1-115A-414C-B537-84C70EC362A5}"/>
    <cellStyle name="Accent6 3 3" xfId="2043" xr:uid="{A64269E3-1562-4C9E-807A-DCD82373A58E}"/>
    <cellStyle name="Accent6 3 4" xfId="2044" xr:uid="{1212146C-3043-43A2-A41E-A8D7A6BE4248}"/>
    <cellStyle name="Accent6 3 5" xfId="2045" xr:uid="{31899C06-5517-4EA9-90C3-E866FC7EE904}"/>
    <cellStyle name="Accent6 3 6" xfId="2046" xr:uid="{BEF96677-314A-40AF-B574-A544558B38F1}"/>
    <cellStyle name="Accent6 4" xfId="2047" xr:uid="{BF124646-41C5-463F-A325-B2FF98A8BEDD}"/>
    <cellStyle name="Accent6 4 2" xfId="2048" xr:uid="{75C642D6-9152-4827-B6C8-4E61F2C05E16}"/>
    <cellStyle name="Accent6 5" xfId="2049" xr:uid="{57C409CD-4998-4EBB-90DD-04E1C07B1866}"/>
    <cellStyle name="Accent6 5 2" xfId="2050" xr:uid="{43B4CE0E-5891-4145-A7A7-7B1D9FAA3836}"/>
    <cellStyle name="Accent6 6" xfId="2051" xr:uid="{D9F38F63-07B2-44FB-A9C8-CFB25A8B4D74}"/>
    <cellStyle name="Accent6 6 2" xfId="2052" xr:uid="{937227A4-AB23-452A-B1B9-C204C9586EA7}"/>
    <cellStyle name="Accent6 7" xfId="2053" xr:uid="{EF084716-AB5E-4022-9D5A-9C66A2A4B127}"/>
    <cellStyle name="Accent6 7 2" xfId="2054" xr:uid="{00EFC416-77C4-4404-A438-3CE6F8518A99}"/>
    <cellStyle name="Accent6 8" xfId="2055" xr:uid="{820BAB79-F0A5-4DD8-BCA5-9E35FCF2C91F}"/>
    <cellStyle name="Accent6 8 2" xfId="2056" xr:uid="{E0F9457F-8E5C-417C-BC56-DE0D1C974116}"/>
    <cellStyle name="Accent6 9" xfId="2057" xr:uid="{6DE027C2-86F3-4F75-946E-7EA51469021A}"/>
    <cellStyle name="Agara" xfId="2058" xr:uid="{03D1587C-10BC-4EA1-8AB3-516FA819A5DC}"/>
    <cellStyle name="ArialBold8" xfId="2059" xr:uid="{862833C2-560C-4FB5-A224-48FAA4D17DF2}"/>
    <cellStyle name="ArialNormal8" xfId="2060" xr:uid="{BD36AB2D-9F8D-49FE-B3A8-568BDD2D01D1}"/>
    <cellStyle name="Bad 10" xfId="2061" xr:uid="{5B7E5F95-4131-449A-9A34-40849B262B6D}"/>
    <cellStyle name="Bad 11" xfId="2062" xr:uid="{446441F4-6243-45E7-9D46-C1496BB05059}"/>
    <cellStyle name="Bad 12" xfId="2063" xr:uid="{33BEE5E9-8E7A-43C2-B5F3-2BE7B2100881}"/>
    <cellStyle name="Bad 13" xfId="2064" xr:uid="{70EE5EED-15AD-4696-9911-76022C92B5EE}"/>
    <cellStyle name="Bad 2" xfId="2065" xr:uid="{03E4974D-3B0A-466C-A0D4-7052605A0A25}"/>
    <cellStyle name="Bad 2 10" xfId="2066" xr:uid="{370DAF37-C537-44A2-BAE6-ADFC82E368BC}"/>
    <cellStyle name="Bad 2 11" xfId="2067" xr:uid="{95A8A51E-6E91-41E3-A31F-810F17094EFB}"/>
    <cellStyle name="Bad 2 12" xfId="2068" xr:uid="{8525AD2B-0D15-4B03-A260-62C5E8A2DFFC}"/>
    <cellStyle name="Bad 2 13" xfId="2069" xr:uid="{3BD450CC-79D5-4630-9744-443E85C0EE54}"/>
    <cellStyle name="Bad 2 14" xfId="2070" xr:uid="{C6528129-1169-4221-927F-FB7D1F9EF28C}"/>
    <cellStyle name="Bad 2 15" xfId="2071" xr:uid="{979EDE88-C5A5-4F75-BFDE-628303507C21}"/>
    <cellStyle name="Bad 2 16" xfId="2072" xr:uid="{E550DD9A-4563-4CE2-AD7A-9C023A8C0C32}"/>
    <cellStyle name="Bad 2 2" xfId="2073" xr:uid="{3539A11C-C959-4C20-807F-40E1EFABEC11}"/>
    <cellStyle name="Bad 2 2 2" xfId="2074" xr:uid="{C2BB4A96-6ADB-49F2-BCA1-743AE52C0A0B}"/>
    <cellStyle name="Bad 2 2 3" xfId="2075" xr:uid="{39944A09-67E3-4C74-A9C7-C04FB3843FAD}"/>
    <cellStyle name="Bad 2 2 4" xfId="2076" xr:uid="{A8264EDE-C4AC-4FB5-96F2-82084050AE7C}"/>
    <cellStyle name="Bad 2 2 5" xfId="2077" xr:uid="{0BF7FB8C-8F26-4E84-8C35-EBBC47EC2910}"/>
    <cellStyle name="Bad 2 3" xfId="2078" xr:uid="{0AD33D98-2575-4366-B681-C9E49901D22C}"/>
    <cellStyle name="Bad 2 4" xfId="2079" xr:uid="{A601835F-B64C-4650-9F02-146AC060B4CF}"/>
    <cellStyle name="Bad 2 5" xfId="2080" xr:uid="{009E04E7-2EED-49C7-B714-C28B33BADF1F}"/>
    <cellStyle name="Bad 2 6" xfId="2081" xr:uid="{1A4B7559-6BB3-4992-9795-E3DB2A159A4E}"/>
    <cellStyle name="Bad 2 7" xfId="2082" xr:uid="{28984502-7A7C-4C72-A410-1EC6FF096836}"/>
    <cellStyle name="Bad 2 8" xfId="2083" xr:uid="{94006526-19F1-46C4-B75E-F0ACFDCAE840}"/>
    <cellStyle name="Bad 2 9" xfId="2084" xr:uid="{09BC02E2-096B-4C6A-8E34-434E01780922}"/>
    <cellStyle name="Bad 3" xfId="2085" xr:uid="{FCD502F0-7F39-4C37-AE15-560428B00FCD}"/>
    <cellStyle name="Bad 3 2" xfId="2086" xr:uid="{40AC394C-78B6-4142-AD4C-1C175E834B61}"/>
    <cellStyle name="Bad 3 3" xfId="2087" xr:uid="{6FFA1CBA-2383-4803-97F8-9DF25DEAF54B}"/>
    <cellStyle name="Bad 3 4" xfId="2088" xr:uid="{35CDF5C6-AB4D-4960-8C65-AFEC3B7795B0}"/>
    <cellStyle name="Bad 3 5" xfId="2089" xr:uid="{0CCE81D8-C19C-4CEB-A32B-869C3E430A43}"/>
    <cellStyle name="Bad 3 6" xfId="2090" xr:uid="{DB58FE69-FE35-4300-82C0-4F3A5F5C1092}"/>
    <cellStyle name="Bad 4" xfId="2091" xr:uid="{280EE8EC-FCA8-40EF-88A8-1C6F01A41B8E}"/>
    <cellStyle name="Bad 4 2" xfId="2092" xr:uid="{8755CB42-3A51-46D6-B93D-A7E7119A16D5}"/>
    <cellStyle name="Bad 5" xfId="2093" xr:uid="{699C7FFC-99A6-48F5-9684-729D1AAA7CAF}"/>
    <cellStyle name="Bad 5 2" xfId="2094" xr:uid="{B6047C73-70D6-48BA-8BCF-228FA6C44462}"/>
    <cellStyle name="Bad 6" xfId="2095" xr:uid="{542F0C6C-940C-42A0-AB0E-79A413063AF3}"/>
    <cellStyle name="Bad 6 2" xfId="2096" xr:uid="{CCAB288A-7055-4B26-B661-5C0D87EF465D}"/>
    <cellStyle name="Bad 7" xfId="2097" xr:uid="{CC78D6C7-A721-4A31-A78E-DA2973D91FD1}"/>
    <cellStyle name="Bad 7 2" xfId="2098" xr:uid="{BDC28095-98B3-4CA8-8EED-B558F107DEBA}"/>
    <cellStyle name="Bad 8" xfId="2099" xr:uid="{02EB97B7-E257-4024-B48A-205BEBB28B60}"/>
    <cellStyle name="Bad 8 2" xfId="2100" xr:uid="{DB0D8744-3066-4862-AA4E-DC1C16E35E5C}"/>
    <cellStyle name="Bad 9" xfId="2101" xr:uid="{EB53C89D-D736-4923-989D-26C0D75F7BE9}"/>
    <cellStyle name="Calculation 10" xfId="2102" xr:uid="{2F6A8D39-5B17-46FD-92AB-EDBE874AC759}"/>
    <cellStyle name="Calculation 11" xfId="2103" xr:uid="{B555C027-5840-499B-BDD0-3227D4BCD740}"/>
    <cellStyle name="Calculation 12" xfId="2104" xr:uid="{9C5171D0-439E-4D2D-A85A-9E9D194D2C4C}"/>
    <cellStyle name="Calculation 13" xfId="2105" xr:uid="{67BB5C24-F4FA-4AB2-9952-076680926CBD}"/>
    <cellStyle name="Calculation 14" xfId="2106" xr:uid="{82111707-0D17-4C6A-9F3F-96854B08B2E3}"/>
    <cellStyle name="Calculation 15" xfId="2107" xr:uid="{84D9F545-1EA6-4076-90D9-77FDAE3DF73A}"/>
    <cellStyle name="Calculation 16" xfId="2108" xr:uid="{8979A85D-9495-4847-B62E-79F95BDE4BA2}"/>
    <cellStyle name="Calculation 17" xfId="2109" xr:uid="{69C3363C-A4BD-4AFE-A851-40C630B772CF}"/>
    <cellStyle name="Calculation 18" xfId="2110" xr:uid="{4509466C-0C07-4D65-9AE1-291FCA858FAD}"/>
    <cellStyle name="Calculation 19" xfId="2111" xr:uid="{44B50152-118E-4544-9068-C3736B0F39FC}"/>
    <cellStyle name="Calculation 2" xfId="2112" xr:uid="{A1F4509A-45F5-482E-83BA-17E43F2C6005}"/>
    <cellStyle name="Calculation 2 10" xfId="2113" xr:uid="{5429E046-CFE4-4329-92B7-24D676433706}"/>
    <cellStyle name="Calculation 2 11" xfId="2114" xr:uid="{03D9409E-A7D2-4776-BE63-543C9C475349}"/>
    <cellStyle name="Calculation 2 12" xfId="2115" xr:uid="{8246A2B6-D99B-4269-8CA5-A7E212C21B20}"/>
    <cellStyle name="Calculation 2 13" xfId="2116" xr:uid="{FAD82A2D-6785-4D81-913B-025436797B15}"/>
    <cellStyle name="Calculation 2 14" xfId="2117" xr:uid="{8E7457B4-22B4-4E55-8137-7E07CAADBBE2}"/>
    <cellStyle name="Calculation 2 15" xfId="2118" xr:uid="{7C3C7C9F-7466-46FC-B2DA-5088EAB768BE}"/>
    <cellStyle name="Calculation 2 16" xfId="2119" xr:uid="{43D21709-AC7B-44F7-B4D8-F77611993865}"/>
    <cellStyle name="Calculation 2 17" xfId="2120" xr:uid="{D4DB4C4D-06B3-47DC-8938-C544A1A8C120}"/>
    <cellStyle name="Calculation 2 18" xfId="2121" xr:uid="{31D6CC20-F618-4FDE-8E85-BEA309E6EDBD}"/>
    <cellStyle name="Calculation 2 2" xfId="2122" xr:uid="{EC4F0CDB-D978-4E82-9218-2948FD640F3C}"/>
    <cellStyle name="Calculation 2 2 2" xfId="2123" xr:uid="{5650F54D-D541-4534-B0DC-FCFE9A107611}"/>
    <cellStyle name="Calculation 2 2 3" xfId="2124" xr:uid="{7A5DBDA0-7AC3-4587-BA56-13338D41C3BD}"/>
    <cellStyle name="Calculation 2 2 4" xfId="2125" xr:uid="{F762AA68-EF66-460A-8182-1E39E9CE9116}"/>
    <cellStyle name="Calculation 2 2 5" xfId="2126" xr:uid="{F4F5AC80-D595-4301-94E4-340BDE83CF54}"/>
    <cellStyle name="Calculation 2 3" xfId="2127" xr:uid="{89F7D853-4E15-4BA3-924C-AFDBB0E0721C}"/>
    <cellStyle name="Calculation 2 4" xfId="2128" xr:uid="{BFC1C703-3DC4-46F8-B070-33699127BE58}"/>
    <cellStyle name="Calculation 2 5" xfId="2129" xr:uid="{B7E003C4-41C9-4433-8AC7-60701D59F9AD}"/>
    <cellStyle name="Calculation 2 6" xfId="2130" xr:uid="{A385EDAC-DFA8-4DD6-8390-F531A757DA17}"/>
    <cellStyle name="Calculation 2 7" xfId="2131" xr:uid="{DABC5669-A44F-4BAC-86EC-CCB9DE3AADF5}"/>
    <cellStyle name="Calculation 2 8" xfId="2132" xr:uid="{1A7A4B46-7177-40C1-8909-C94ACBF52EA9}"/>
    <cellStyle name="Calculation 2 9" xfId="2133" xr:uid="{DFF10ADF-7973-4CF1-9250-E04BB0FA7ECE}"/>
    <cellStyle name="Calculation 20" xfId="2134" xr:uid="{999BD642-DDBE-4E2C-9AA2-680D319A3A48}"/>
    <cellStyle name="Calculation 21" xfId="2135" xr:uid="{93FB503A-3F87-453E-9C01-7F2825C55E00}"/>
    <cellStyle name="Calculation 22" xfId="2136" xr:uid="{880AF5F9-3E26-486F-9357-F6418D4CF01C}"/>
    <cellStyle name="Calculation 23" xfId="2137" xr:uid="{EF0EA347-1056-4AD2-A402-B5E47861919E}"/>
    <cellStyle name="Calculation 24" xfId="2138" xr:uid="{1F6D0C28-A41E-4D25-B50D-A8FAD862F7BF}"/>
    <cellStyle name="Calculation 3" xfId="2139" xr:uid="{30F35A95-CCB8-4C97-87EB-B38C3C25BE77}"/>
    <cellStyle name="Calculation 3 2" xfId="2140" xr:uid="{94E50D60-43D8-4244-BDD1-BBB8030AC7F8}"/>
    <cellStyle name="Calculation 3 3" xfId="2141" xr:uid="{B7FF0E11-CC70-4739-8A10-A7084AF3C70A}"/>
    <cellStyle name="Calculation 3 4" xfId="2142" xr:uid="{8D891CEF-49B1-4B31-BED7-73411D5D2ED5}"/>
    <cellStyle name="Calculation 3 5" xfId="2143" xr:uid="{893D16E4-8066-45EF-8F4B-61E65640D2C4}"/>
    <cellStyle name="Calculation 3 6" xfId="2144" xr:uid="{77023C7D-F6BD-4FB5-9BF6-2743B3D30223}"/>
    <cellStyle name="Calculation 3 7" xfId="2145" xr:uid="{101819FF-7462-4E47-80C5-BA1B1C1E198A}"/>
    <cellStyle name="Calculation 3 8" xfId="2146" xr:uid="{78CDF68C-23AD-4151-8641-9D8166D9D3BA}"/>
    <cellStyle name="Calculation 4" xfId="2147" xr:uid="{B8FE7211-3BF5-48C0-A2AD-1D62F63B2C93}"/>
    <cellStyle name="Calculation 4 2" xfId="2148" xr:uid="{58075FB9-0B61-4FF5-8EFB-7E4D6AC9A2BD}"/>
    <cellStyle name="Calculation 4 3" xfId="2149" xr:uid="{7C0C5770-8F06-4E98-AB0E-4ADD0E088030}"/>
    <cellStyle name="Calculation 4 4" xfId="2150" xr:uid="{B083BD21-AAE8-4A99-8723-CDE3838C7A6A}"/>
    <cellStyle name="Calculation 5" xfId="2151" xr:uid="{9CCA4139-C3A1-4FA8-8778-9E9D1B0332CD}"/>
    <cellStyle name="Calculation 5 2" xfId="2152" xr:uid="{5B6C38B0-3DF5-48D1-BFB3-128B971E29D3}"/>
    <cellStyle name="Calculation 5 3" xfId="2153" xr:uid="{2C031061-2155-4911-B82A-A41D4D9988CB}"/>
    <cellStyle name="Calculation 5 4" xfId="2154" xr:uid="{68D03725-054D-4DB1-BC89-73E1D33D1515}"/>
    <cellStyle name="Calculation 6" xfId="2155" xr:uid="{44E54FBE-1E12-4B16-829A-2E73C370F0D6}"/>
    <cellStyle name="Calculation 6 2" xfId="2156" xr:uid="{EC5FD454-2323-4290-9803-109E5ED171EA}"/>
    <cellStyle name="Calculation 6 3" xfId="2157" xr:uid="{C1F25E51-95CD-4891-A1B6-9541786F21CA}"/>
    <cellStyle name="Calculation 7" xfId="2158" xr:uid="{370694A1-E39E-4E64-9A48-2E1EAC118549}"/>
    <cellStyle name="Calculation 7 2" xfId="2159" xr:uid="{FABFAEE6-D82F-41DF-B595-F0FC430D42D9}"/>
    <cellStyle name="Calculation 8" xfId="2160" xr:uid="{7A6662CC-72C6-452A-A094-342121E89B84}"/>
    <cellStyle name="Calculation 8 2" xfId="2161" xr:uid="{B5052044-82BA-4F20-9E87-5864D974F976}"/>
    <cellStyle name="Calculation 9" xfId="2162" xr:uid="{6351044C-1EC2-41D2-9360-BF4B9653CB67}"/>
    <cellStyle name="cComma0" xfId="2163" xr:uid="{12D83B17-5D2E-472A-9349-DDE5151E991C}"/>
    <cellStyle name="cComma1" xfId="2164" xr:uid="{1BDDDADC-6A85-426F-874D-16294F559B4F}"/>
    <cellStyle name="cComma2" xfId="2165" xr:uid="{123D468F-D2CA-43ED-A83B-83B164BFA7EF}"/>
    <cellStyle name="cDateDM" xfId="2166" xr:uid="{A54EA748-2A79-424E-AF4A-86DFF69F1689}"/>
    <cellStyle name="cDateDMY" xfId="2167" xr:uid="{659421E8-3918-44F9-A4ED-B87041AE1AA6}"/>
    <cellStyle name="cDateMY" xfId="2168" xr:uid="{370F3102-D34D-4C09-94A8-595DDD176726}"/>
    <cellStyle name="cDateT24" xfId="2169" xr:uid="{DABEA7E9-D1A9-4CFD-BECE-ADB1A74C84F6}"/>
    <cellStyle name="Check Cell 10" xfId="2170" xr:uid="{79863247-3BA6-4823-B360-F23AFE0D7EBD}"/>
    <cellStyle name="Check Cell 11" xfId="2171" xr:uid="{D6B6292F-CB48-4E87-A2F8-170C07DCE3C3}"/>
    <cellStyle name="Check Cell 12" xfId="2172" xr:uid="{882ED9F3-5442-4E3B-95EB-8D0BC14B9BD6}"/>
    <cellStyle name="Check Cell 13" xfId="2173" xr:uid="{2618CAB3-7623-47FC-98B1-2E880154AD9F}"/>
    <cellStyle name="Check Cell 2" xfId="2174" xr:uid="{EB7A8010-DA93-41E6-A322-64A65AA2C289}"/>
    <cellStyle name="Check Cell 2 10" xfId="2175" xr:uid="{A9A36B19-3508-4663-AF0C-998D89AED8A2}"/>
    <cellStyle name="Check Cell 2 11" xfId="2176" xr:uid="{51EA0E77-ECFA-4AEE-AC87-5672394C7C6F}"/>
    <cellStyle name="Check Cell 2 12" xfId="2177" xr:uid="{575D039C-8D40-4C04-9C4A-704E50FC80D4}"/>
    <cellStyle name="Check Cell 2 13" xfId="2178" xr:uid="{FA986D3C-6644-41E2-B9A0-B8F419C47BFC}"/>
    <cellStyle name="Check Cell 2 14" xfId="2179" xr:uid="{60FF5980-21B9-4318-ACD8-314764C29122}"/>
    <cellStyle name="Check Cell 2 15" xfId="2180" xr:uid="{D787559F-8498-4F07-9CE8-E76733ABDAEF}"/>
    <cellStyle name="Check Cell 2 16" xfId="2181" xr:uid="{CCF819F9-42D3-4BB7-8AC5-29B48B718130}"/>
    <cellStyle name="Check Cell 2 2" xfId="2182" xr:uid="{67553128-22F2-4B04-958F-02F82D39897B}"/>
    <cellStyle name="Check Cell 2 2 2" xfId="2183" xr:uid="{3C0FA8FC-1CAF-4C55-B262-4D1ED356D90C}"/>
    <cellStyle name="Check Cell 2 2 3" xfId="2184" xr:uid="{3546CDF4-E8BD-48AD-9046-921AB13B0635}"/>
    <cellStyle name="Check Cell 2 2 4" xfId="2185" xr:uid="{FC3473C2-A136-4693-9C24-B141B08264FF}"/>
    <cellStyle name="Check Cell 2 2 5" xfId="2186" xr:uid="{AC7DB984-B9AD-4683-9A6C-317BAD5BC25F}"/>
    <cellStyle name="Check Cell 2 3" xfId="2187" xr:uid="{0121ADA8-2C44-4E7C-A8A8-6F4FC6473FB2}"/>
    <cellStyle name="Check Cell 2 4" xfId="2188" xr:uid="{9B037E61-8920-4ACB-98E0-27561E94FC4F}"/>
    <cellStyle name="Check Cell 2 5" xfId="2189" xr:uid="{DD1A588B-A145-4F8F-A6C9-DF94D9B3FD84}"/>
    <cellStyle name="Check Cell 2 6" xfId="2190" xr:uid="{B6344967-A906-4E71-A411-C2AA0525298C}"/>
    <cellStyle name="Check Cell 2 7" xfId="2191" xr:uid="{B3543630-77DF-4700-AE3A-08C53E0232FF}"/>
    <cellStyle name="Check Cell 2 8" xfId="2192" xr:uid="{70A9C7FB-EDD8-4B72-B661-76F2067A1F63}"/>
    <cellStyle name="Check Cell 2 9" xfId="2193" xr:uid="{A5AB156D-A384-481D-ABFA-3EC7403D6378}"/>
    <cellStyle name="Check Cell 3" xfId="2194" xr:uid="{A3CDB179-9B60-4C90-9176-6DAA3101631D}"/>
    <cellStyle name="Check Cell 3 10" xfId="2195" xr:uid="{00B2A138-E4EC-4F4B-BD4C-40DA2CD9F53E}"/>
    <cellStyle name="Check Cell 3 2" xfId="2196" xr:uid="{F04742EB-1E4A-456E-8688-3D75F3E88145}"/>
    <cellStyle name="Check Cell 3 2 2" xfId="2197" xr:uid="{AC7C4650-D87C-4447-AA80-1CAE66BA2F64}"/>
    <cellStyle name="Check Cell 3 2 3" xfId="2198" xr:uid="{DF750ED8-3DCA-4F00-B4D5-BE6F8EA3606A}"/>
    <cellStyle name="Check Cell 3 2 4" xfId="2199" xr:uid="{3A69B842-7F8E-402D-988F-8E811E977130}"/>
    <cellStyle name="Check Cell 3 2 5" xfId="2200" xr:uid="{9B5FED9E-534B-4755-A096-A760AAADA728}"/>
    <cellStyle name="Check Cell 3 3" xfId="2201" xr:uid="{7B4D040B-D473-4DE0-8979-6A74B10B4232}"/>
    <cellStyle name="Check Cell 3 4" xfId="2202" xr:uid="{94716EE0-E27D-42E5-BAE6-57B72348AA6B}"/>
    <cellStyle name="Check Cell 3 5" xfId="2203" xr:uid="{1BFB690D-C269-4822-9031-1F2C913076E1}"/>
    <cellStyle name="Check Cell 3 6" xfId="2204" xr:uid="{4E76F21C-C6E6-4B7B-BEA2-A79FE86FEB41}"/>
    <cellStyle name="Check Cell 3 7" xfId="2205" xr:uid="{77519883-6C07-4AEB-B31B-0D1365CE3DF7}"/>
    <cellStyle name="Check Cell 3 8" xfId="2206" xr:uid="{310ACA8E-263A-425B-9AA1-D6264CF609A5}"/>
    <cellStyle name="Check Cell 3 9" xfId="2207" xr:uid="{9DA32910-8FB9-47AC-A08D-EA4076568855}"/>
    <cellStyle name="Check Cell 4" xfId="2208" xr:uid="{46E3BCBC-C334-4A3F-A50D-DCB7E99A6329}"/>
    <cellStyle name="Check Cell 4 2" xfId="2209" xr:uid="{218ED272-DEFB-479D-9FF1-140811E460EA}"/>
    <cellStyle name="Check Cell 4 3" xfId="2210" xr:uid="{7D32FAFB-4EBE-4FD3-BAD5-41ADCBAD9ACB}"/>
    <cellStyle name="Check Cell 4 4" xfId="2211" xr:uid="{4B32317A-A672-40BD-9FC2-B19BDF15515B}"/>
    <cellStyle name="Check Cell 4 5" xfId="2212" xr:uid="{74FE39DA-4FD4-40B1-A988-82D3F70523DA}"/>
    <cellStyle name="Check Cell 4 6" xfId="2213" xr:uid="{B9EB0857-6441-47BA-A52F-402C489368EB}"/>
    <cellStyle name="Check Cell 4 7" xfId="2214" xr:uid="{769D1F91-1C76-435B-A554-8DEC00269C02}"/>
    <cellStyle name="Check Cell 5" xfId="2215" xr:uid="{61A16440-4308-40C0-84EB-1FE917A373A2}"/>
    <cellStyle name="Check Cell 5 2" xfId="2216" xr:uid="{97CD572E-9371-401E-8605-73E58BC5D6A1}"/>
    <cellStyle name="Check Cell 6" xfId="2217" xr:uid="{694E431C-6A8B-4A71-A19B-9172D5369EF1}"/>
    <cellStyle name="Check Cell 6 2" xfId="2218" xr:uid="{1F9FC714-24DF-473B-8A5C-D85D9E57E360}"/>
    <cellStyle name="Check Cell 7" xfId="2219" xr:uid="{619480B7-06A1-4762-9B03-368DA4B2CA80}"/>
    <cellStyle name="Check Cell 7 2" xfId="2220" xr:uid="{07399670-AB29-43B1-AD5A-D564F57877BB}"/>
    <cellStyle name="Check Cell 8" xfId="2221" xr:uid="{AFD5B226-E592-4130-88EF-8240C2F62756}"/>
    <cellStyle name="Check Cell 8 2" xfId="2222" xr:uid="{FEE22E1B-6401-4687-8D5E-D438776B3C54}"/>
    <cellStyle name="Check Cell 9" xfId="2223" xr:uid="{F8D26922-BCEF-40D1-8DC8-B0A48330F128}"/>
    <cellStyle name="Comma" xfId="1" builtinId="3"/>
    <cellStyle name="Comma [1]" xfId="4" xr:uid="{519754F3-38F6-404F-A028-837CAB8A1856}"/>
    <cellStyle name="Comma 10" xfId="2224" xr:uid="{A59B4D66-F143-483F-AFEF-6190F8C2E003}"/>
    <cellStyle name="Comma 11" xfId="2225" xr:uid="{05670243-8ACA-4EF0-A67E-05EC195231A0}"/>
    <cellStyle name="Comma 12" xfId="2226" xr:uid="{1251E42A-1BA1-4B62-AE80-5674937950BD}"/>
    <cellStyle name="Comma 12 2" xfId="2227" xr:uid="{90C66B77-D4DA-4F3F-A246-ADA67D1E539B}"/>
    <cellStyle name="Comma 13" xfId="2228" xr:uid="{1CE74C35-6563-4C16-B6D6-57A4AEB019BE}"/>
    <cellStyle name="Comma 14" xfId="2229" xr:uid="{DA19E7BE-CDBA-49C5-977F-90582E3E449A}"/>
    <cellStyle name="Comma 15" xfId="2230" xr:uid="{37B54A12-F424-4A0F-93C0-AD3184E3A5E3}"/>
    <cellStyle name="Comma 16" xfId="2231" xr:uid="{303A4F27-7E17-458E-86E1-CCF5D57B4FCD}"/>
    <cellStyle name="Comma 17" xfId="3917" xr:uid="{FB64814E-4B10-471F-9D37-41A2B3E2376C}"/>
    <cellStyle name="Comma 2" xfId="6" xr:uid="{D9061566-7DBF-43E6-9C0E-94AF24E1FE72}"/>
    <cellStyle name="Comma 2 10" xfId="2233" xr:uid="{F0854E9A-06D3-419D-8AAF-80464A585D2E}"/>
    <cellStyle name="Comma 2 11" xfId="2234" xr:uid="{2F638546-604F-4749-8601-872E8C063B8D}"/>
    <cellStyle name="Comma 2 12" xfId="2235" xr:uid="{99FF9F08-8911-4F9C-8180-09FB2AF3F0D6}"/>
    <cellStyle name="Comma 2 13" xfId="2236" xr:uid="{990B4A86-5C82-4342-95DB-2DB80539CF18}"/>
    <cellStyle name="Comma 2 14" xfId="2237" xr:uid="{257D0200-A3F3-4A44-B8F0-E3648BEEA684}"/>
    <cellStyle name="Comma 2 15" xfId="2238" xr:uid="{261F16EE-00D8-45A5-AA91-9D2172C2B678}"/>
    <cellStyle name="Comma 2 16" xfId="2239" xr:uid="{CFEACEB1-39C7-4E1A-969B-8FAA7850CA5C}"/>
    <cellStyle name="Comma 2 17" xfId="2240" xr:uid="{EBCB33BB-723D-4BA9-B3F0-BA461C0DC602}"/>
    <cellStyle name="Comma 2 18" xfId="2241" xr:uid="{7F6BDD16-6A5E-4EF2-B25E-F2B61F188439}"/>
    <cellStyle name="Comma 2 19" xfId="2242" xr:uid="{3E0036DB-3858-4C08-8FB0-7B5333423061}"/>
    <cellStyle name="Comma 2 2" xfId="2243" xr:uid="{41596708-0A34-4FA7-BD17-86AABDB7BA55}"/>
    <cellStyle name="Comma 2 2 2" xfId="2244" xr:uid="{01132958-55B1-4FD7-942A-0C3BAF20FD13}"/>
    <cellStyle name="Comma 2 2 3" xfId="2245" xr:uid="{4E9BA391-A29E-4E28-B63D-677740DC60E3}"/>
    <cellStyle name="Comma 2 2 4" xfId="2246" xr:uid="{D06BB253-1728-4DFD-A4F9-9482E0CE17AD}"/>
    <cellStyle name="Comma 2 2 5" xfId="2247" xr:uid="{B19ABC86-AFAA-4FA6-979A-66F9821B6431}"/>
    <cellStyle name="Comma 2 2 6" xfId="2248" xr:uid="{E287A1E1-7794-4210-A96E-3AC76E2E6180}"/>
    <cellStyle name="Comma 2 2_HistoricResComp" xfId="2249" xr:uid="{1032A45F-F610-4972-BEC3-A7B641B156DE}"/>
    <cellStyle name="Comma 2 20" xfId="2250" xr:uid="{7B6C43E0-A05D-43C8-A6EC-56731744A399}"/>
    <cellStyle name="Comma 2 21" xfId="2232" xr:uid="{DB6721C1-AE42-4265-BFDD-A385358901C1}"/>
    <cellStyle name="Comma 2 3" xfId="2251" xr:uid="{81C3291D-7A13-448D-8CD2-1C6B6E862976}"/>
    <cellStyle name="Comma 2 3 2" xfId="2252" xr:uid="{9AA7EC4A-C5C0-4972-9668-1C9A381071E6}"/>
    <cellStyle name="Comma 2 3 3" xfId="2253" xr:uid="{5FD9ECD1-48A4-46DF-A82D-3CDB3619EFA1}"/>
    <cellStyle name="Comma 2 3 4" xfId="2254" xr:uid="{70F7CCE0-B57F-48F7-A7B2-358574D692EA}"/>
    <cellStyle name="Comma 2 3 5" xfId="2255" xr:uid="{EF7D201E-F9F8-4092-8DA5-DA0AEEB45A27}"/>
    <cellStyle name="Comma 2 3 6" xfId="2256" xr:uid="{BFDCB80B-19DE-4CB2-9666-5BF5555516C5}"/>
    <cellStyle name="Comma 2 4" xfId="2257" xr:uid="{F2DC1B9F-99D7-4D2A-9114-C4AE4326C778}"/>
    <cellStyle name="Comma 2 5" xfId="2258" xr:uid="{2498D90E-AD83-4419-8095-90D0DADF15F8}"/>
    <cellStyle name="Comma 2 6" xfId="2259" xr:uid="{2CD9CB81-F12E-47F6-801B-DAC080EA7678}"/>
    <cellStyle name="Comma 2 7" xfId="2260" xr:uid="{FD55DB90-E19C-4EFC-B5EC-FF008586F60B}"/>
    <cellStyle name="Comma 2 8" xfId="2261" xr:uid="{632C6B30-EFFF-44A2-8A75-75997DD48B78}"/>
    <cellStyle name="Comma 2 9" xfId="2262" xr:uid="{EF52189D-F781-4E45-BC2E-3EE15943C8CC}"/>
    <cellStyle name="Comma 2_HistoricResComp" xfId="2263" xr:uid="{D6211270-1F9C-4BFE-80F5-8C066DFCD129}"/>
    <cellStyle name="Comma 3" xfId="2264" xr:uid="{F36E10E9-7BBE-4A25-8B47-2D529AB9DF27}"/>
    <cellStyle name="Comma 3 10" xfId="2265" xr:uid="{3ACAB965-B8B0-4818-BA23-99842E9078E5}"/>
    <cellStyle name="Comma 3 11" xfId="2266" xr:uid="{471ACD64-D7E4-4872-9C70-6CD4BAE66A52}"/>
    <cellStyle name="Comma 3 12" xfId="2267" xr:uid="{30B0C181-17AA-4FE4-AF46-A99E5910356C}"/>
    <cellStyle name="Comma 3 13" xfId="2268" xr:uid="{7B330DAE-EC4A-411A-BFA7-9F6DC3E2C981}"/>
    <cellStyle name="Comma 3 14" xfId="2269" xr:uid="{8F17D8BC-1B98-4C1E-B93F-7AE1BE43C32D}"/>
    <cellStyle name="Comma 3 15" xfId="2270" xr:uid="{01D164AA-8181-484A-BB85-D38E2097AB01}"/>
    <cellStyle name="Comma 3 16" xfId="2271" xr:uid="{7CBBCAD0-E054-40F0-BD71-B6494AB1AE1F}"/>
    <cellStyle name="Comma 3 17" xfId="2272" xr:uid="{3FA94E5F-6284-43D8-A3C5-FA087BFFF108}"/>
    <cellStyle name="Comma 3 18" xfId="2273" xr:uid="{A58EADB3-F87C-44D9-AEA7-A51258E10584}"/>
    <cellStyle name="Comma 3 2" xfId="2274" xr:uid="{864C1583-DABE-442D-A076-237248413195}"/>
    <cellStyle name="Comma 3 2 2" xfId="2275" xr:uid="{2075E0ED-E84B-4812-9A31-4C9277484629}"/>
    <cellStyle name="Comma 3 2 3" xfId="2276" xr:uid="{5276D0AE-8763-4582-B26E-069FFB8158A1}"/>
    <cellStyle name="Comma 3 2 4" xfId="2277" xr:uid="{3893715F-E1BF-4070-B002-75F3A35732E5}"/>
    <cellStyle name="Comma 3 2 5" xfId="2278" xr:uid="{8EAD26A5-5653-4198-A012-250FE912C65A}"/>
    <cellStyle name="Comma 3 2_HistoricResComp" xfId="2279" xr:uid="{91CBBA29-3305-43A1-B68A-D90FFE9A61FF}"/>
    <cellStyle name="Comma 3 3" xfId="2280" xr:uid="{B8FDC2C1-7586-41F8-BCE5-FD9FD0464449}"/>
    <cellStyle name="Comma 3 4" xfId="2281" xr:uid="{4D756F6F-AFFC-4A3E-A992-32FBD9E90232}"/>
    <cellStyle name="Comma 3 5" xfId="2282" xr:uid="{5AFF58FB-FC04-42E3-B063-D9F51CDDC43C}"/>
    <cellStyle name="Comma 3 6" xfId="2283" xr:uid="{022A0A77-07C9-491D-98DD-A6B6AAAB177B}"/>
    <cellStyle name="Comma 3 7" xfId="2284" xr:uid="{5E2C719D-9D16-4DA4-A390-C3F8F19A8CE6}"/>
    <cellStyle name="Comma 3 8" xfId="2285" xr:uid="{43BF6A01-6892-4E09-91F2-EF675EC6EE97}"/>
    <cellStyle name="Comma 3 9" xfId="2286" xr:uid="{2B4A00F2-ED62-4546-8849-9EC7DE31527C}"/>
    <cellStyle name="Comma 3_HistoricResComp" xfId="2287" xr:uid="{10650723-92CC-4B84-95AC-632320F8E33F}"/>
    <cellStyle name="Comma 4" xfId="2288" xr:uid="{C1EBFC47-9AED-407C-9333-BCBB8F74265E}"/>
    <cellStyle name="Comma 4 10" xfId="2289" xr:uid="{746AF380-4A38-4680-9432-666E99836A40}"/>
    <cellStyle name="Comma 4 11" xfId="2290" xr:uid="{4F58DA3D-1305-4063-9FEC-C41F6570CA64}"/>
    <cellStyle name="Comma 4 12" xfId="2291" xr:uid="{80827E39-B564-4762-8C99-70F97D60002E}"/>
    <cellStyle name="Comma 4 13" xfId="2292" xr:uid="{BEFBBAAE-915F-4E7E-91D3-23A2B79350C8}"/>
    <cellStyle name="Comma 4 14" xfId="2293" xr:uid="{263E56EF-FA45-48C8-8B1E-53805D8DB0BE}"/>
    <cellStyle name="Comma 4 15" xfId="2294" xr:uid="{697657C5-6B5A-4EC4-81C1-39AB9DEFF11F}"/>
    <cellStyle name="Comma 4 16" xfId="2295" xr:uid="{0A0D5EA7-5DE2-45CB-8074-CD8870825602}"/>
    <cellStyle name="Comma 4 17" xfId="2296" xr:uid="{DAECE5AE-7C02-4C8A-B7B1-867ED737B161}"/>
    <cellStyle name="Comma 4 18" xfId="2297" xr:uid="{7F2F5ED6-DA87-4657-8519-24BB875A6780}"/>
    <cellStyle name="Comma 4 2" xfId="2298" xr:uid="{18FA9028-10D8-4411-BBBC-928213D28DE0}"/>
    <cellStyle name="Comma 4 2 2" xfId="2299" xr:uid="{FDF1FAE1-386D-4CDE-9D83-9A02174D639D}"/>
    <cellStyle name="Comma 4 2 3" xfId="2300" xr:uid="{84863E2E-029E-4EB6-848A-971531394FA1}"/>
    <cellStyle name="Comma 4 2 4" xfId="2301" xr:uid="{84169750-71E4-4573-93BB-2E5F0F7E704A}"/>
    <cellStyle name="Comma 4 2 5" xfId="2302" xr:uid="{E5A2AB0A-9996-4642-8822-4BE52DAC4799}"/>
    <cellStyle name="Comma 4 2_HistoricResComp" xfId="2303" xr:uid="{CA10A425-EA76-49F8-BF9C-61F2E2694085}"/>
    <cellStyle name="Comma 4 3" xfId="2304" xr:uid="{C03FED9F-071D-46E0-A8A4-DED94D928BF3}"/>
    <cellStyle name="Comma 4 4" xfId="2305" xr:uid="{39BF081D-990F-486E-9D34-392DC1EC7B2A}"/>
    <cellStyle name="Comma 4 5" xfId="2306" xr:uid="{4339BF30-AFE9-4881-A921-6E8338C92865}"/>
    <cellStyle name="Comma 4 6" xfId="2307" xr:uid="{CB256AE3-2947-41CB-93C5-F986DC97C2CB}"/>
    <cellStyle name="Comma 4 7" xfId="2308" xr:uid="{71137996-AE34-4018-90D2-7B11E0CE2C3D}"/>
    <cellStyle name="Comma 4 8" xfId="2309" xr:uid="{93E0F44A-9B41-411C-92A1-88A2D2B03331}"/>
    <cellStyle name="Comma 4 9" xfId="2310" xr:uid="{3B8D5D23-34D8-45ED-A2F9-69385CF6907D}"/>
    <cellStyle name="Comma 4_HistoricResComp" xfId="2311" xr:uid="{1C558794-96B8-461D-8C56-1E68E2443FA2}"/>
    <cellStyle name="Comma 5" xfId="2312" xr:uid="{E84EE18C-DB7C-47D4-8399-8A4EB1D50A9F}"/>
    <cellStyle name="Comma 5 10" xfId="2313" xr:uid="{C92B129B-ECA4-4688-A65C-E2E1F551D851}"/>
    <cellStyle name="Comma 5 11" xfId="2314" xr:uid="{AECA81E5-1D00-463A-82C8-974AA5966C88}"/>
    <cellStyle name="Comma 5 12" xfId="2315" xr:uid="{1A4591DE-7419-45A1-8F41-3656EDA9E8FE}"/>
    <cellStyle name="Comma 5 13" xfId="2316" xr:uid="{2A1C500C-0F6C-428C-9FEE-84BC7929FA1D}"/>
    <cellStyle name="Comma 5 14" xfId="2317" xr:uid="{42F51E56-3F34-4EB6-A7F8-2FFFBFA34D8E}"/>
    <cellStyle name="Comma 5 15" xfId="2318" xr:uid="{B9557756-9F51-44A9-A2E8-EE945195AE5F}"/>
    <cellStyle name="Comma 5 16" xfId="2319" xr:uid="{D8F9180C-EA7F-46E3-A1C3-A7BD49DA2886}"/>
    <cellStyle name="Comma 5 17" xfId="2320" xr:uid="{DAC69BB5-EE34-4D5E-9ABE-2BD9B8A44FB4}"/>
    <cellStyle name="Comma 5 18" xfId="2321" xr:uid="{8FF77763-CE51-4634-AF63-45EC18E6FA15}"/>
    <cellStyle name="Comma 5 2" xfId="2322" xr:uid="{C2DA7888-4F0D-4A43-BECD-3AC3DE62E92C}"/>
    <cellStyle name="Comma 5 2 2" xfId="2323" xr:uid="{99EDA516-BDD6-4D7F-BE03-E53E8BB14EFD}"/>
    <cellStyle name="Comma 5 2 3" xfId="2324" xr:uid="{5E0B9C2D-9384-4FB9-97D8-5D4D6CBADA16}"/>
    <cellStyle name="Comma 5 2 4" xfId="2325" xr:uid="{B7E26422-FD33-4C45-B98A-6DCA746CE0ED}"/>
    <cellStyle name="Comma 5 2 5" xfId="2326" xr:uid="{ABF3C70D-DEE1-4CCE-A880-E83E88B9DB6C}"/>
    <cellStyle name="Comma 5 2_HistoricResComp" xfId="2327" xr:uid="{29587853-0B0D-4CA2-BEF4-09F90427DED6}"/>
    <cellStyle name="Comma 5 3" xfId="2328" xr:uid="{EA04CC65-DA02-4DBE-A49E-D1C588085087}"/>
    <cellStyle name="Comma 5 4" xfId="2329" xr:uid="{C477B783-0192-4974-9218-C34DB34D0B8C}"/>
    <cellStyle name="Comma 5 5" xfId="2330" xr:uid="{5069C728-A4F1-42BB-9511-CC590D5E64FD}"/>
    <cellStyle name="Comma 5 6" xfId="2331" xr:uid="{295FBDA4-B6C9-4B73-BA68-70BB3B93EB74}"/>
    <cellStyle name="Comma 5 7" xfId="2332" xr:uid="{072451BF-DEB6-4C9C-9790-ABE03D22E605}"/>
    <cellStyle name="Comma 5 8" xfId="2333" xr:uid="{7772572F-BB73-4359-96A8-3658764ECADC}"/>
    <cellStyle name="Comma 5 9" xfId="2334" xr:uid="{052F36F6-4E7D-4F6E-87EE-B7AA700B4553}"/>
    <cellStyle name="Comma 5_HistoricResComp" xfId="2335" xr:uid="{6DEA463F-E88A-4A8E-8321-1BCE1802F51B}"/>
    <cellStyle name="Comma 6" xfId="2336" xr:uid="{BA736E8C-5E05-494C-A3F7-61196B586889}"/>
    <cellStyle name="Comma 6 10" xfId="2337" xr:uid="{763883B9-7BCA-45A8-9968-7FC4C79BE642}"/>
    <cellStyle name="Comma 6 11" xfId="2338" xr:uid="{6A4D8410-F284-4D94-AB46-E48D5EB7C2A0}"/>
    <cellStyle name="Comma 6 12" xfId="2339" xr:uid="{760308A0-16A0-4389-B3FE-46C65135B933}"/>
    <cellStyle name="Comma 6 13" xfId="2340" xr:uid="{ACC512D9-D355-4D9A-BF11-1D20F15BE78A}"/>
    <cellStyle name="Comma 6 14" xfId="2341" xr:uid="{0996E9C0-CCFF-42BA-8D72-DC4EC9DD6C75}"/>
    <cellStyle name="Comma 6 15" xfId="2342" xr:uid="{F26663FC-6E06-4936-AB4B-97051F484A78}"/>
    <cellStyle name="Comma 6 16" xfId="2343" xr:uid="{766562FF-8212-46F8-809F-E5E0D2707D0C}"/>
    <cellStyle name="Comma 6 17" xfId="2344" xr:uid="{467FF242-2C4B-4054-897B-D3D841624F1A}"/>
    <cellStyle name="Comma 6 2" xfId="2345" xr:uid="{F537AE8E-88C7-43F3-96E6-EC5A1B0E3A84}"/>
    <cellStyle name="Comma 6 2 2" xfId="2346" xr:uid="{EBA93F83-4049-48F9-9EF3-4FF840C1868B}"/>
    <cellStyle name="Comma 6 2 3" xfId="2347" xr:uid="{2E7C824E-4D81-41FC-9577-68570183F6AE}"/>
    <cellStyle name="Comma 6 2 4" xfId="2348" xr:uid="{75CD01F7-D976-4625-8635-6D512B01D62F}"/>
    <cellStyle name="Comma 6 2 5" xfId="2349" xr:uid="{74D23E89-FDC4-4687-9316-24D2D6FE1F1E}"/>
    <cellStyle name="Comma 6 3" xfId="2350" xr:uid="{5C0C6910-EC48-406C-8854-80170DD4EC53}"/>
    <cellStyle name="Comma 6 4" xfId="2351" xr:uid="{2FE936C6-C862-467B-B42E-212892D03151}"/>
    <cellStyle name="Comma 6 5" xfId="2352" xr:uid="{AFA140D8-BE97-4A8F-BAD2-6CAB7141F1E5}"/>
    <cellStyle name="Comma 6 6" xfId="2353" xr:uid="{C6B58822-E237-4D17-8C7C-0E529E49D4CE}"/>
    <cellStyle name="Comma 6 7" xfId="2354" xr:uid="{276757F9-5EB3-48AB-B088-F30A1034E161}"/>
    <cellStyle name="Comma 6 8" xfId="2355" xr:uid="{272758B3-88DE-4A6B-8FDE-0024239948D0}"/>
    <cellStyle name="Comma 6 9" xfId="2356" xr:uid="{99F9184F-2983-4213-953C-E6BB7E1D080D}"/>
    <cellStyle name="Comma 6_HistoricResComp" xfId="2357" xr:uid="{3525B421-50D9-445C-9B80-A1B575104D13}"/>
    <cellStyle name="Comma 7" xfId="2358" xr:uid="{0E3836F8-AF52-47FB-A91D-DBD9A7F305FF}"/>
    <cellStyle name="Comma 7 10" xfId="2359" xr:uid="{B36A6214-E820-4FFE-AA37-74032A31722D}"/>
    <cellStyle name="Comma 7 11" xfId="2360" xr:uid="{C6F00DC4-9ACC-43E8-9985-FFCAE365674E}"/>
    <cellStyle name="Comma 7 12" xfId="2361" xr:uid="{858109B0-B884-412B-9AFF-5D6010D6E8F5}"/>
    <cellStyle name="Comma 7 13" xfId="2362" xr:uid="{2244901B-A605-4DAA-927C-1542092CFBEE}"/>
    <cellStyle name="Comma 7 14" xfId="2363" xr:uid="{7BA21003-BB97-4374-AC4F-A2AB041593CD}"/>
    <cellStyle name="Comma 7 15" xfId="2364" xr:uid="{340A4567-D8CC-4EBA-B082-FF0D2F004C43}"/>
    <cellStyle name="Comma 7 16" xfId="2365" xr:uid="{DA73C793-1FF8-4D1E-B4AE-5873A1ADAC55}"/>
    <cellStyle name="Comma 7 17" xfId="2366" xr:uid="{3DEE8BAC-A22E-48AF-92F3-6DF74739E912}"/>
    <cellStyle name="Comma 7 2" xfId="2367" xr:uid="{399D8C60-188A-449B-B1A6-C721D9286719}"/>
    <cellStyle name="Comma 7 2 2" xfId="2368" xr:uid="{1878B791-53DE-4236-A2B3-276A0FA83ED9}"/>
    <cellStyle name="Comma 7 2 3" xfId="2369" xr:uid="{54DEBD55-FFE8-4640-89DE-03687E340F34}"/>
    <cellStyle name="Comma 7 2 4" xfId="2370" xr:uid="{59942649-FD67-45A0-8412-029A135F41B9}"/>
    <cellStyle name="Comma 7 2 5" xfId="2371" xr:uid="{C1B34C61-D3AA-4B71-8EFB-2665006A9479}"/>
    <cellStyle name="Comma 7 3" xfId="2372" xr:uid="{DFB35C91-56F9-40B9-B867-CA29530B4CEE}"/>
    <cellStyle name="Comma 7 4" xfId="2373" xr:uid="{97E03FE7-E4F9-446E-9369-EE939EF8CD4A}"/>
    <cellStyle name="Comma 7 5" xfId="2374" xr:uid="{240079DD-29EC-451D-A4C0-199757CA499A}"/>
    <cellStyle name="Comma 7 6" xfId="2375" xr:uid="{B15A00F1-D1AC-4F12-8B48-F27E6BF76691}"/>
    <cellStyle name="Comma 7 7" xfId="2376" xr:uid="{88DB0A8D-D018-42A0-88BF-8C5B4D0395BA}"/>
    <cellStyle name="Comma 7 8" xfId="2377" xr:uid="{BC107204-5037-48F1-99CB-1F607451A229}"/>
    <cellStyle name="Comma 7 9" xfId="2378" xr:uid="{220E7A2C-D7CB-4615-9CD2-90F2C6ED15B3}"/>
    <cellStyle name="Comma 7_HistoricResComp" xfId="2379" xr:uid="{7C3F4667-C856-4948-8FD2-8CD46F97AFCF}"/>
    <cellStyle name="Comma 8" xfId="2380" xr:uid="{4B6AC187-9B6B-48C4-AD71-7B54953E8B40}"/>
    <cellStyle name="Comma 8 10" xfId="2381" xr:uid="{CAE001AF-D797-4875-B3ED-E125E4E7C628}"/>
    <cellStyle name="Comma 8 11" xfId="2382" xr:uid="{E5BAAAF3-3777-4201-965F-CE4A948DE231}"/>
    <cellStyle name="Comma 8 12" xfId="2383" xr:uid="{A4F40323-D379-4C5A-9CE2-D7F814B23AE2}"/>
    <cellStyle name="Comma 8 13" xfId="2384" xr:uid="{DB5E2625-B8C4-4F3E-8685-791727FCF700}"/>
    <cellStyle name="Comma 8 14" xfId="2385" xr:uid="{ED4A559A-5E43-449E-8029-4F4156AE10C3}"/>
    <cellStyle name="Comma 8 15" xfId="2386" xr:uid="{2D7FD018-164F-440D-8138-0BCC5C918CF6}"/>
    <cellStyle name="Comma 8 16" xfId="2387" xr:uid="{E8C38517-CC46-4684-9FB8-21EF05F7C5FC}"/>
    <cellStyle name="Comma 8 17" xfId="2388" xr:uid="{A202D41B-12A5-49DC-AA4F-533778492C42}"/>
    <cellStyle name="Comma 8 2" xfId="2389" xr:uid="{3DB1C786-6EB6-4260-A0F3-3926E1A82B17}"/>
    <cellStyle name="Comma 8 3" xfId="2390" xr:uid="{7FA206CB-1F1B-4CC1-A500-E10A427B087E}"/>
    <cellStyle name="Comma 8 4" xfId="2391" xr:uid="{D1595738-E346-4886-87AD-C540589E813F}"/>
    <cellStyle name="Comma 8 5" xfId="2392" xr:uid="{B22F43DC-16A7-4B1D-B756-C7E8929223DE}"/>
    <cellStyle name="Comma 8 6" xfId="2393" xr:uid="{FE949119-230C-4C62-9A87-ED4C1B0D8512}"/>
    <cellStyle name="Comma 8 7" xfId="2394" xr:uid="{65B67732-0049-4749-9249-F9D3ADA0C2CC}"/>
    <cellStyle name="Comma 8 8" xfId="2395" xr:uid="{DA46BB35-BD0C-438B-92E6-AFDB0C837243}"/>
    <cellStyle name="Comma 8 9" xfId="2396" xr:uid="{4B2DEA6B-F107-420F-B056-0C7EBCA3E03A}"/>
    <cellStyle name="Comma 8_HistoricResComp" xfId="2397" xr:uid="{9345E7F5-2981-43C2-ABAF-F5450C818858}"/>
    <cellStyle name="Comma 9" xfId="2398" xr:uid="{7E099DB2-F1CC-4657-96B9-C40203B3AB3C}"/>
    <cellStyle name="Comma0" xfId="2399" xr:uid="{94B18118-4580-4FDC-8A3C-702BF8041326}"/>
    <cellStyle name="Comma0 2" xfId="2400" xr:uid="{2A04C686-DAAF-4FA7-82DD-90E73CFA0830}"/>
    <cellStyle name="cPercent0" xfId="2401" xr:uid="{9B09036B-F5E0-42C9-8118-7183F931D7BF}"/>
    <cellStyle name="cPercent1" xfId="2402" xr:uid="{636715B4-F84D-4A28-A462-7B3F19DF79C1}"/>
    <cellStyle name="cPercent2" xfId="2403" xr:uid="{00B87A37-80F3-4435-908C-A667EE2EF2F8}"/>
    <cellStyle name="cTextB" xfId="2404" xr:uid="{7576F0FB-4013-4C45-865A-F3DBB763DAD2}"/>
    <cellStyle name="cTextBCen" xfId="2405" xr:uid="{CE8AEA86-5EE6-46D2-A163-9E1CF3572E5F}"/>
    <cellStyle name="cTextBCenSm" xfId="2406" xr:uid="{268AC6EB-C534-4E20-B4FD-82FC329F0ADC}"/>
    <cellStyle name="cTextBCenSm 2" xfId="2407" xr:uid="{40323CF8-6CAF-47E9-86E6-6CFB86C31236}"/>
    <cellStyle name="cTextBCenSm 3" xfId="2408" xr:uid="{6CBA19D1-5C5A-44C7-87EE-89C80F693A20}"/>
    <cellStyle name="cTextBCenSm_Sheet2" xfId="2409" xr:uid="{C394CF71-27AC-4228-9735-3E4FF1EDDC28}"/>
    <cellStyle name="cTextCen" xfId="2410" xr:uid="{FF387F0F-A4D0-42A2-9155-A3C9B8479A1D}"/>
    <cellStyle name="cTextGenWrap" xfId="2411" xr:uid="{695EC646-3356-4850-A93D-E542D09E203C}"/>
    <cellStyle name="cTextI" xfId="2412" xr:uid="{7C15EDE8-43E3-4F84-8C48-7BB7B1C50BC2}"/>
    <cellStyle name="cTextSm" xfId="2413" xr:uid="{EFA341CF-1D76-4865-BE33-E916A18DFCA8}"/>
    <cellStyle name="cTextSm 2" xfId="2414" xr:uid="{B5E37CF9-5A98-4D39-A7E7-68E5D321B37D}"/>
    <cellStyle name="cTextSm 3" xfId="2415" xr:uid="{50B80DDC-8BAD-420E-8076-1A3B7B8115D5}"/>
    <cellStyle name="cTextSm_Sheet2" xfId="2416" xr:uid="{A8A95AFC-A059-4344-A428-0321B460F4A8}"/>
    <cellStyle name="cTextU" xfId="2417" xr:uid="{12BD7308-FD4D-4D7B-8695-142CF43EF8CC}"/>
    <cellStyle name="Currency 10" xfId="2418" xr:uid="{BC9719C4-3B3C-41DC-A421-49F2D44C3254}"/>
    <cellStyle name="Currency 11" xfId="2419" xr:uid="{1257AB99-A6E6-4B67-8204-35565CD12A4F}"/>
    <cellStyle name="Currency 12" xfId="2420" xr:uid="{9B8A9352-446E-40AA-A260-BF4DB774853F}"/>
    <cellStyle name="Currency 13" xfId="2421" xr:uid="{19ABB505-1728-4AF6-8E4C-F1589A0F5571}"/>
    <cellStyle name="Currency 14" xfId="2422" xr:uid="{7AC069A1-056A-4342-A556-8DDAB034E6CF}"/>
    <cellStyle name="Currency 15" xfId="3922" xr:uid="{BC42A0E0-88B3-4E9F-8521-033A079B4EDD}"/>
    <cellStyle name="Currency 2" xfId="2423" xr:uid="{48DA415C-E968-4871-B3DD-2F46692BB3C3}"/>
    <cellStyle name="Currency 2 2" xfId="2424" xr:uid="{DB69F681-424B-4350-A8C3-66C238D510C5}"/>
    <cellStyle name="Currency 2 3" xfId="2425" xr:uid="{510CEAFD-CC9D-460D-9ABD-59EE7E81F796}"/>
    <cellStyle name="Currency 2 4" xfId="2426" xr:uid="{5C3626D2-6887-4954-B2A4-C9C52685E784}"/>
    <cellStyle name="Currency 2 5" xfId="2427" xr:uid="{BE7F925E-7BAC-4FA4-9B28-7F57E9694632}"/>
    <cellStyle name="Currency 2 6" xfId="2428" xr:uid="{920FDFD6-810D-4EFE-9F58-2D01577A63A7}"/>
    <cellStyle name="Currency 2 7" xfId="2429" xr:uid="{F233FFAC-DF56-40AA-A92F-69982CDF59CF}"/>
    <cellStyle name="Currency 2 8" xfId="2430" xr:uid="{8F187433-C77B-4AC4-BC14-D86C02D6CA99}"/>
    <cellStyle name="Currency 3" xfId="2431" xr:uid="{F7ADA4D0-E6F8-4808-822D-759B9F59E690}"/>
    <cellStyle name="Currency 3 2" xfId="2432" xr:uid="{1EEE2E59-0CAE-4636-BF07-F61A817AD126}"/>
    <cellStyle name="Currency 3 3" xfId="2433" xr:uid="{BA8E97E5-3EF9-4AE2-850D-F8C408D75860}"/>
    <cellStyle name="Currency 3_monthly report" xfId="2434" xr:uid="{40B6F4A0-303C-4759-9E49-837B45C6AAF0}"/>
    <cellStyle name="Currency 4" xfId="2435" xr:uid="{ED1385AF-6B23-4AED-B6B8-0947275EEA92}"/>
    <cellStyle name="Currency 5" xfId="2436" xr:uid="{92152565-99D8-4FED-8CD7-987275EC951C}"/>
    <cellStyle name="Currency 6" xfId="2437" xr:uid="{88AE8ACE-391E-475E-ADA9-0C2EF5AADDEC}"/>
    <cellStyle name="Currency 7" xfId="2438" xr:uid="{D335A048-0469-4A1A-9DCA-09FF6121C460}"/>
    <cellStyle name="Currency 8" xfId="2439" xr:uid="{6DB106F6-0233-4F65-B7F5-61B0C73FC47D}"/>
    <cellStyle name="Currency 9" xfId="2440" xr:uid="{B9ABC50C-6F69-4C40-A540-237034A67FDA}"/>
    <cellStyle name="Euro" xfId="2441" xr:uid="{3EB65F77-0823-44E4-83D1-38FE44AB4A7E}"/>
    <cellStyle name="Euro 2" xfId="2442" xr:uid="{19D03232-D82A-4DC8-A6E6-8BA4D1005BB3}"/>
    <cellStyle name="Euro 3" xfId="2443" xr:uid="{A8B79C13-7F38-4D6E-BF2A-E610D036EDDD}"/>
    <cellStyle name="Explanatory Text 10" xfId="2444" xr:uid="{8187DB54-5A85-4FE7-87CD-DA492A7FE8A8}"/>
    <cellStyle name="Explanatory Text 11" xfId="2445" xr:uid="{8A53A795-BA3E-4184-933C-F68B5208C80F}"/>
    <cellStyle name="Explanatory Text 12" xfId="2446" xr:uid="{2B3BADDF-9E5A-4790-B074-D2B48B1AB9C6}"/>
    <cellStyle name="Explanatory Text 13" xfId="2447" xr:uid="{C7B304DA-3DB5-43A8-8A1B-58CBE8654A2A}"/>
    <cellStyle name="Explanatory Text 2" xfId="2448" xr:uid="{88867E3C-F824-4DCF-9FF0-3DBC13385A28}"/>
    <cellStyle name="Explanatory Text 2 10" xfId="2449" xr:uid="{DBC5D88F-25A5-4031-9301-8DB85BEBDD17}"/>
    <cellStyle name="Explanatory Text 2 11" xfId="2450" xr:uid="{7F0B7C16-9AA1-4A1B-94C1-7C1FD3A46070}"/>
    <cellStyle name="Explanatory Text 2 12" xfId="2451" xr:uid="{47ADC332-9AE9-4DDB-A252-F88954A253E7}"/>
    <cellStyle name="Explanatory Text 2 13" xfId="2452" xr:uid="{79EF2262-918C-4A7C-966F-9E4E7DD73B68}"/>
    <cellStyle name="Explanatory Text 2 14" xfId="2453" xr:uid="{33865DDC-93EA-4C8F-BAD2-6CCE75EBA325}"/>
    <cellStyle name="Explanatory Text 2 15" xfId="2454" xr:uid="{72836F64-1DF0-447A-A468-9DBF8C2577C3}"/>
    <cellStyle name="Explanatory Text 2 16" xfId="2455" xr:uid="{FD606B7E-E286-48A3-AB7E-80031D23F277}"/>
    <cellStyle name="Explanatory Text 2 2" xfId="2456" xr:uid="{DBFEC94A-5CCD-4160-B77D-2C774451EDF0}"/>
    <cellStyle name="Explanatory Text 2 2 2" xfId="2457" xr:uid="{6CC672CA-1984-442C-860A-A984BD26E695}"/>
    <cellStyle name="Explanatory Text 2 2 3" xfId="2458" xr:uid="{D5D28476-1886-440D-964D-E186F362CF41}"/>
    <cellStyle name="Explanatory Text 2 2 4" xfId="2459" xr:uid="{964262D0-2922-4CC4-A69C-B6196B185F5E}"/>
    <cellStyle name="Explanatory Text 2 2 5" xfId="2460" xr:uid="{13A62DF4-CD02-49C6-BF8C-084F1EA53E55}"/>
    <cellStyle name="Explanatory Text 2 3" xfId="2461" xr:uid="{077AA26E-3942-4A2D-90AF-E3187F9DDA8E}"/>
    <cellStyle name="Explanatory Text 2 4" xfId="2462" xr:uid="{A54A6F5A-A5D0-4C7F-86A3-0A1D89D9EA06}"/>
    <cellStyle name="Explanatory Text 2 5" xfId="2463" xr:uid="{30CA1A25-338C-42DC-A9E0-C9037DCA82BF}"/>
    <cellStyle name="Explanatory Text 2 6" xfId="2464" xr:uid="{B36500D8-F96C-4028-A814-1989C246F45B}"/>
    <cellStyle name="Explanatory Text 2 7" xfId="2465" xr:uid="{DA13791B-FED6-4CF2-8A2E-1D1AD264C678}"/>
    <cellStyle name="Explanatory Text 2 8" xfId="2466" xr:uid="{6A53E122-EA0D-4CEA-A742-E1407CB385B5}"/>
    <cellStyle name="Explanatory Text 2 9" xfId="2467" xr:uid="{73D601B1-E740-4205-A1C0-FC96F47EEE17}"/>
    <cellStyle name="Explanatory Text 3" xfId="2468" xr:uid="{13199FF9-45F9-4968-B9F1-6874D623783F}"/>
    <cellStyle name="Explanatory Text 3 10" xfId="2469" xr:uid="{FDC84D2B-6DED-48A7-9D98-FE1BC67016AA}"/>
    <cellStyle name="Explanatory Text 3 2" xfId="2470" xr:uid="{2542CE24-773A-4323-90E1-1D79FA289672}"/>
    <cellStyle name="Explanatory Text 3 2 2" xfId="2471" xr:uid="{D923DE79-48BB-4E3A-BE8C-358F42CBAE84}"/>
    <cellStyle name="Explanatory Text 3 2 3" xfId="2472" xr:uid="{79EA7E23-A30B-4FBC-B927-976E8473DE76}"/>
    <cellStyle name="Explanatory Text 3 2 4" xfId="2473" xr:uid="{6A8790FE-49DB-4169-A08E-0D1954F66EF1}"/>
    <cellStyle name="Explanatory Text 3 2 5" xfId="2474" xr:uid="{A17384B1-CB31-4DC6-8CFD-FFA24AF75409}"/>
    <cellStyle name="Explanatory Text 3 3" xfId="2475" xr:uid="{7204E4AB-8B63-418E-8676-1C926DAC216C}"/>
    <cellStyle name="Explanatory Text 3 4" xfId="2476" xr:uid="{DE3AA80D-EAAC-4ABC-B9B7-573E525CA097}"/>
    <cellStyle name="Explanatory Text 3 5" xfId="2477" xr:uid="{D6AA7DDC-9D34-46C6-BD8E-386848E126AC}"/>
    <cellStyle name="Explanatory Text 3 6" xfId="2478" xr:uid="{D072A965-8C27-4EA4-BB4D-374E08CAA27B}"/>
    <cellStyle name="Explanatory Text 3 7" xfId="2479" xr:uid="{D64DD906-DB77-405E-96B8-91483747BB43}"/>
    <cellStyle name="Explanatory Text 3 8" xfId="2480" xr:uid="{3FDCADE8-152A-4ECD-9A50-D9440D980D59}"/>
    <cellStyle name="Explanatory Text 3 9" xfId="2481" xr:uid="{A6433221-7C8D-4375-BD66-8C846DB9CF8D}"/>
    <cellStyle name="Explanatory Text 4" xfId="2482" xr:uid="{C7B71D2C-3036-4539-A18D-07D6BA8ACAAD}"/>
    <cellStyle name="Explanatory Text 4 2" xfId="2483" xr:uid="{AC186E7C-469A-47EF-B55B-69E73AEE1510}"/>
    <cellStyle name="Explanatory Text 4 3" xfId="2484" xr:uid="{91B283A1-6B64-467D-915B-82C73D2CC0F9}"/>
    <cellStyle name="Explanatory Text 4 4" xfId="2485" xr:uid="{698A7967-4CD0-484E-8B00-B6DF21F6A42E}"/>
    <cellStyle name="Explanatory Text 4 5" xfId="2486" xr:uid="{F854A054-FC9B-40D5-B179-C54978951B76}"/>
    <cellStyle name="Explanatory Text 4 6" xfId="2487" xr:uid="{857A2451-F29E-40AB-85EF-238FA7DE2554}"/>
    <cellStyle name="Explanatory Text 4 7" xfId="2488" xr:uid="{FEF8DAD4-B63B-42AE-85AA-38F1F60C746A}"/>
    <cellStyle name="Explanatory Text 5" xfId="2489" xr:uid="{5793D813-5BA8-425A-AE85-D75CC87A24EF}"/>
    <cellStyle name="Explanatory Text 5 2" xfId="2490" xr:uid="{A5BAE689-5DDF-40C3-87AC-7754FBE1A43F}"/>
    <cellStyle name="Explanatory Text 6" xfId="2491" xr:uid="{4086C9A7-1752-4F01-81D2-B2DF9FB9CDB6}"/>
    <cellStyle name="Explanatory Text 7" xfId="2492" xr:uid="{8598D443-03A1-42DD-AA0E-26EF8515F6FC}"/>
    <cellStyle name="Explanatory Text 8" xfId="2493" xr:uid="{FDA2D01E-D587-4B60-A9C5-15868540C2CF}"/>
    <cellStyle name="Explanatory Text 9" xfId="2494" xr:uid="{D51FBBB1-B4C3-4D8D-BF7F-1F2C3757BBC0}"/>
    <cellStyle name="Gilsans" xfId="2495" xr:uid="{D116774E-8657-49D7-AF59-42D32105D3A8}"/>
    <cellStyle name="Gilsansl" xfId="2496" xr:uid="{33D24D4C-3AAA-49CE-97C9-4530A04BA9CD}"/>
    <cellStyle name="Good 10" xfId="2497" xr:uid="{B1ABF50C-A952-4EFC-91AC-C0C484F9792F}"/>
    <cellStyle name="Good 11" xfId="2498" xr:uid="{5758FAFC-DCC6-4ED4-B22A-02CFF881C4FF}"/>
    <cellStyle name="Good 12" xfId="2499" xr:uid="{8407B216-45A2-4D4F-9315-56A5E0AF5749}"/>
    <cellStyle name="Good 13" xfId="2500" xr:uid="{DB3FB9C2-421B-465A-9EE9-5BC04E403094}"/>
    <cellStyle name="Good 2" xfId="2501" xr:uid="{ACC3631A-A073-4707-94BB-B4D418D09282}"/>
    <cellStyle name="Good 2 10" xfId="2502" xr:uid="{8D97F59B-9D3C-46CA-8BA2-C37768B297C7}"/>
    <cellStyle name="Good 2 11" xfId="2503" xr:uid="{30F9B719-F6B6-45C2-B555-372417C56EAA}"/>
    <cellStyle name="Good 2 12" xfId="2504" xr:uid="{3CC870A9-93BE-42A0-AB13-86EE08749A09}"/>
    <cellStyle name="Good 2 13" xfId="2505" xr:uid="{56A2AB8B-45FE-4DFB-907C-BBBA74222E44}"/>
    <cellStyle name="Good 2 14" xfId="2506" xr:uid="{F1720183-20D1-4D31-985A-E1849E25C426}"/>
    <cellStyle name="Good 2 15" xfId="2507" xr:uid="{128E5E45-A856-47E5-8813-D25F4FE0DB9B}"/>
    <cellStyle name="Good 2 16" xfId="2508" xr:uid="{0F52F8FA-D39B-4A82-947F-0774D26663D4}"/>
    <cellStyle name="Good 2 2" xfId="2509" xr:uid="{B1047C4B-D8C8-4E8C-B64E-96BE28B8783D}"/>
    <cellStyle name="Good 2 2 2" xfId="2510" xr:uid="{A629481A-6027-425A-818E-6F0A5263637F}"/>
    <cellStyle name="Good 2 2 3" xfId="2511" xr:uid="{11372E00-2059-4774-A8BA-2125576D1C35}"/>
    <cellStyle name="Good 2 2 4" xfId="2512" xr:uid="{A4E0851A-AE2F-41D4-B135-C63DA1C83106}"/>
    <cellStyle name="Good 2 2 5" xfId="2513" xr:uid="{F00503D8-4B8B-469F-AF8D-DE86979AE616}"/>
    <cellStyle name="Good 2 3" xfId="2514" xr:uid="{8090D07A-EB0F-47C5-8032-0FFE62DA2D69}"/>
    <cellStyle name="Good 2 4" xfId="2515" xr:uid="{08A1424B-CE38-4D9F-AFD0-F4ECDE32D4CA}"/>
    <cellStyle name="Good 2 5" xfId="2516" xr:uid="{DB303FC0-DB21-48D6-AFC4-A3BB90145D87}"/>
    <cellStyle name="Good 2 6" xfId="2517" xr:uid="{53DEE455-A3B0-409F-A79A-4E43CBE13CAD}"/>
    <cellStyle name="Good 2 7" xfId="2518" xr:uid="{67A9F698-4744-4DFC-A3B0-0D8629C5465F}"/>
    <cellStyle name="Good 2 8" xfId="2519" xr:uid="{B894580E-26B3-42E7-99A9-E97D6E739B2D}"/>
    <cellStyle name="Good 2 9" xfId="2520" xr:uid="{979E01C9-477D-45C4-99C9-8FA294D27B1C}"/>
    <cellStyle name="Good 3" xfId="2521" xr:uid="{D062A848-3DE6-4BF7-8DCB-C20E36F7C65C}"/>
    <cellStyle name="Good 3 2" xfId="2522" xr:uid="{FD6481FD-C9D7-4A4C-B3BA-5F5D2D41443D}"/>
    <cellStyle name="Good 3 3" xfId="2523" xr:uid="{65417067-0F83-40DF-80ED-62EA97890F5B}"/>
    <cellStyle name="Good 3 4" xfId="2524" xr:uid="{FB178168-A3F1-42D3-ADD0-0491FE3F52E5}"/>
    <cellStyle name="Good 3 5" xfId="2525" xr:uid="{F47EC5D7-FE3D-411F-AE09-A2569E0567F4}"/>
    <cellStyle name="Good 3 6" xfId="2526" xr:uid="{18A5C00E-6A19-4B9B-86D5-21BE4CD80ED9}"/>
    <cellStyle name="Good 4" xfId="2527" xr:uid="{7A9FD95B-888C-4A3F-8632-5A8DD1BB025A}"/>
    <cellStyle name="Good 4 2" xfId="2528" xr:uid="{BD862635-64E8-4879-A0CC-6503D6E44808}"/>
    <cellStyle name="Good 5" xfId="2529" xr:uid="{05F5D8FB-49F6-44FE-A04F-872BD67338E8}"/>
    <cellStyle name="Good 5 2" xfId="2530" xr:uid="{7B2B2CA5-69C2-4A07-A977-349236383C57}"/>
    <cellStyle name="Good 6" xfId="2531" xr:uid="{F77F2A80-CF61-4B38-9A90-176822008E54}"/>
    <cellStyle name="Good 6 2" xfId="2532" xr:uid="{8AAECB9A-B527-4ADF-89E8-453C8C00AF9D}"/>
    <cellStyle name="Good 7" xfId="2533" xr:uid="{F3BAF0D0-1488-4EA4-BF23-A4666E526AA2}"/>
    <cellStyle name="Good 7 2" xfId="2534" xr:uid="{EB1D6950-5DBD-4F52-BF38-44C4E599559E}"/>
    <cellStyle name="Good 8" xfId="2535" xr:uid="{A67C0205-64E1-425C-8D58-8376454DADF5}"/>
    <cellStyle name="Good 8 2" xfId="2536" xr:uid="{11712BE9-70F7-4B9B-9395-42A2D816A99F}"/>
    <cellStyle name="Good 9" xfId="2537" xr:uid="{2F0F400A-2368-403D-B1A6-FD0CFFB6BDBB}"/>
    <cellStyle name="Heading 1 10" xfId="2538" xr:uid="{54403AA3-C554-4037-9485-41159D517613}"/>
    <cellStyle name="Heading 1 11" xfId="2539" xr:uid="{E9E58223-19BD-471B-8EEA-6C83996ED8B9}"/>
    <cellStyle name="Heading 1 12" xfId="2540" xr:uid="{AEA03B3F-7951-440D-9E5E-BF10B10AB182}"/>
    <cellStyle name="Heading 1 13" xfId="2541" xr:uid="{EA8F51F4-893E-4213-A579-A36B863296E1}"/>
    <cellStyle name="Heading 1 14" xfId="2542" xr:uid="{05987245-6EB0-48C3-936D-38D667C61DAA}"/>
    <cellStyle name="Heading 1 15" xfId="2543" xr:uid="{387E02BB-F5B3-4647-8B5B-211B482CA9C1}"/>
    <cellStyle name="Heading 1 16" xfId="2544" xr:uid="{12D8997F-FD17-4720-B178-94E288D00984}"/>
    <cellStyle name="Heading 1 17" xfId="2545" xr:uid="{F94F1317-C672-4718-907E-4402B7C2B0D8}"/>
    <cellStyle name="Heading 1 18" xfId="2546" xr:uid="{4E88BAA9-409B-40B9-89E0-DB6E4A33F491}"/>
    <cellStyle name="Heading 1 19" xfId="2547" xr:uid="{28D9F803-2AA9-412B-97C8-5BB217023626}"/>
    <cellStyle name="Heading 1 2" xfId="2548" xr:uid="{8392971A-D877-4A7F-A433-354A534533AC}"/>
    <cellStyle name="Heading 1 2 10" xfId="2549" xr:uid="{5E679F5D-29B0-4577-A868-223685E6B46F}"/>
    <cellStyle name="Heading 1 2 11" xfId="2550" xr:uid="{B508D869-C470-4A4E-BD00-D7263585126E}"/>
    <cellStyle name="Heading 1 2 12" xfId="2551" xr:uid="{442CEC4D-EA19-457A-BA79-A0AB5131C440}"/>
    <cellStyle name="Heading 1 2 13" xfId="2552" xr:uid="{39331CBE-0E59-4C5F-96E0-C6F285C2E9C9}"/>
    <cellStyle name="Heading 1 2 14" xfId="2553" xr:uid="{3C7FEC8E-A11B-496C-A7E8-24073E5ECB91}"/>
    <cellStyle name="Heading 1 2 15" xfId="2554" xr:uid="{17FD9187-B0EA-428B-B988-F590BC3AF200}"/>
    <cellStyle name="Heading 1 2 16" xfId="2555" xr:uid="{45FC67CF-90DB-46B4-AFEF-9A3D71F990AA}"/>
    <cellStyle name="Heading 1 2 2" xfId="2556" xr:uid="{62A2961D-C7AB-4F8A-ACF7-D3351857ABA7}"/>
    <cellStyle name="Heading 1 2 2 2" xfId="2557" xr:uid="{DEAF5937-9408-49BE-816F-501CC13141AC}"/>
    <cellStyle name="Heading 1 2 2 3" xfId="2558" xr:uid="{04215240-B536-47BD-B9A2-9553576EB5AA}"/>
    <cellStyle name="Heading 1 2 2 4" xfId="2559" xr:uid="{E6574FA7-4A3E-4BAC-A0AD-DE648E29FE1E}"/>
    <cellStyle name="Heading 1 2 2 5" xfId="2560" xr:uid="{C9F66E81-DF22-41D4-8B26-34579A3617FB}"/>
    <cellStyle name="Heading 1 2 3" xfId="2561" xr:uid="{6A304DA4-A143-4112-9D1F-6467408A6A2F}"/>
    <cellStyle name="Heading 1 2 4" xfId="2562" xr:uid="{0990F1FB-0C89-4F97-80A0-050A8D163984}"/>
    <cellStyle name="Heading 1 2 5" xfId="2563" xr:uid="{DDF4E87D-87DF-4EE9-AF1F-A25EBA60C488}"/>
    <cellStyle name="Heading 1 2 6" xfId="2564" xr:uid="{85C859EF-B36F-4A21-A4DA-94A825E90323}"/>
    <cellStyle name="Heading 1 2 7" xfId="2565" xr:uid="{BCAD3A0C-5B30-4318-B53C-BFE721788793}"/>
    <cellStyle name="Heading 1 2 8" xfId="2566" xr:uid="{5B0C4A8C-C393-44D4-97A9-B469576CDAD7}"/>
    <cellStyle name="Heading 1 2 9" xfId="2567" xr:uid="{71675507-CE3F-44B2-B0E2-D1621C6FF018}"/>
    <cellStyle name="Heading 1 20" xfId="2568" xr:uid="{C68F9AA1-FE79-412E-8248-ED832F3B27EA}"/>
    <cellStyle name="Heading 1 21" xfId="2569" xr:uid="{9F47AD88-62C1-42F3-B5D9-51AEFD9D7127}"/>
    <cellStyle name="Heading 1 22" xfId="2570" xr:uid="{A9BA7498-A51F-4A0E-801D-69529926C8EF}"/>
    <cellStyle name="Heading 1 3" xfId="2571" xr:uid="{68640802-A175-4606-BEE0-8E2A5045854E}"/>
    <cellStyle name="Heading 1 3 2" xfId="2572" xr:uid="{A8D58EA8-8A7F-4973-9CE1-11B91E571AB3}"/>
    <cellStyle name="Heading 1 3 3" xfId="2573" xr:uid="{62112705-9193-4039-969E-E407A5E65E69}"/>
    <cellStyle name="Heading 1 3 4" xfId="2574" xr:uid="{0875D8F4-0F61-4396-B817-AA558F821B77}"/>
    <cellStyle name="Heading 1 3 5" xfId="2575" xr:uid="{2DCD6211-ECEE-4B70-A88A-FFB41D7D15E0}"/>
    <cellStyle name="Heading 1 3 6" xfId="2576" xr:uid="{C0FC564D-4DF4-4441-BA78-8B43C9A9F2DD}"/>
    <cellStyle name="Heading 1 4" xfId="2577" xr:uid="{AB2FF99E-AEE8-44EE-94CC-5C55ECF8239B}"/>
    <cellStyle name="Heading 1 4 2" xfId="2578" xr:uid="{4C4165B6-54C6-4897-AF30-CF1753D90B8E}"/>
    <cellStyle name="Heading 1 5" xfId="2579" xr:uid="{65F6618E-BA8D-4F9B-A568-9169A4E7B910}"/>
    <cellStyle name="Heading 1 5 2" xfId="2580" xr:uid="{384BD7E9-2D39-4CBC-B305-FD88B35F595B}"/>
    <cellStyle name="Heading 1 6" xfId="2581" xr:uid="{984CCF75-2202-4DFD-9F1E-8DEA268A1ADD}"/>
    <cellStyle name="Heading 1 7" xfId="2582" xr:uid="{049F2C25-3F1F-4C96-A183-5087571AC462}"/>
    <cellStyle name="Heading 1 8" xfId="2583" xr:uid="{0B0FDA47-D111-4855-BBFC-EB33A13F0650}"/>
    <cellStyle name="Heading 1 9" xfId="2584" xr:uid="{8C1AF72F-8417-45CC-8DF8-09DAE2FC6529}"/>
    <cellStyle name="Heading 2 10" xfId="2585" xr:uid="{5C20CB20-9A27-46A5-B457-37A44F1AF6AB}"/>
    <cellStyle name="Heading 2 11" xfId="2586" xr:uid="{6339E7B6-B326-4C88-9D49-1C0143A586AA}"/>
    <cellStyle name="Heading 2 12" xfId="2587" xr:uid="{0E3985F0-5366-427E-B0F7-53394C1ADD41}"/>
    <cellStyle name="Heading 2 13" xfId="2588" xr:uid="{547821CE-A3EF-495E-B500-82AA1E52D596}"/>
    <cellStyle name="Heading 2 14" xfId="2589" xr:uid="{EFE363A5-F283-43FB-846A-F959FD5E95CB}"/>
    <cellStyle name="Heading 2 15" xfId="2590" xr:uid="{75863783-3351-41E2-BDE4-361F520A69C3}"/>
    <cellStyle name="Heading 2 16" xfId="2591" xr:uid="{CA6AB71C-9A48-462B-AD41-9136D7136281}"/>
    <cellStyle name="Heading 2 17" xfId="2592" xr:uid="{4198FBF3-74C3-418F-B2F2-5DC0E22E1D2B}"/>
    <cellStyle name="Heading 2 18" xfId="2593" xr:uid="{8F82842A-A027-4FEE-9824-0723D55BD3C4}"/>
    <cellStyle name="Heading 2 19" xfId="2594" xr:uid="{01772111-5199-4651-A9A8-5A2FFD50F09C}"/>
    <cellStyle name="Heading 2 2" xfId="2595" xr:uid="{9667D649-00A9-4E4B-8DF2-15FEA3242E69}"/>
    <cellStyle name="Heading 2 2 10" xfId="2596" xr:uid="{39A3CC50-9667-4C49-824C-A2E3CC997FF7}"/>
    <cellStyle name="Heading 2 2 11" xfId="2597" xr:uid="{CBEF09EC-6990-4A5F-AD17-51815EE013A8}"/>
    <cellStyle name="Heading 2 2 12" xfId="2598" xr:uid="{BBC8ED3A-1E44-4C35-BDA8-CAB893277A3C}"/>
    <cellStyle name="Heading 2 2 13" xfId="2599" xr:uid="{8BD19AC3-28B0-472C-865C-204E77BA3DF6}"/>
    <cellStyle name="Heading 2 2 14" xfId="2600" xr:uid="{DCBED003-BC86-4E87-B6DD-68F78CD11DAA}"/>
    <cellStyle name="Heading 2 2 15" xfId="2601" xr:uid="{49300268-69ED-4062-883D-465FDD5542FC}"/>
    <cellStyle name="Heading 2 2 16" xfId="2602" xr:uid="{3C037FEA-BFDC-48C5-B8BF-4D75872D11B8}"/>
    <cellStyle name="Heading 2 2 2" xfId="2603" xr:uid="{1C690D63-3B63-4CB4-811B-23E4DCD2E538}"/>
    <cellStyle name="Heading 2 2 2 2" xfId="2604" xr:uid="{F0B30877-CB2C-4248-810E-589E94891BA2}"/>
    <cellStyle name="Heading 2 2 2 3" xfId="2605" xr:uid="{81133F24-E3B4-4E69-9390-FD0FF92587A5}"/>
    <cellStyle name="Heading 2 2 2 4" xfId="2606" xr:uid="{FCFB7A55-88FA-47C5-BC11-62C52DA171D0}"/>
    <cellStyle name="Heading 2 2 2 5" xfId="2607" xr:uid="{30E7E0D5-5E26-430C-88D3-8188730EC22E}"/>
    <cellStyle name="Heading 2 2 3" xfId="2608" xr:uid="{FD9D866E-D849-4657-9FCD-99634779BA3B}"/>
    <cellStyle name="Heading 2 2 4" xfId="2609" xr:uid="{4DE9C5EA-E3B0-4E9C-BF23-62A51ED53C42}"/>
    <cellStyle name="Heading 2 2 5" xfId="2610" xr:uid="{8D09FE79-44E7-4A54-B645-7250D0B1B8E2}"/>
    <cellStyle name="Heading 2 2 6" xfId="2611" xr:uid="{863B12B2-4C10-4D68-9DE6-A2868D083B35}"/>
    <cellStyle name="Heading 2 2 7" xfId="2612" xr:uid="{60AFCBA8-F574-4BB9-90D8-6175C1DCA392}"/>
    <cellStyle name="Heading 2 2 8" xfId="2613" xr:uid="{455E8F3B-339C-43C3-B495-42713C1FB35B}"/>
    <cellStyle name="Heading 2 2 9" xfId="2614" xr:uid="{E3C3996E-961D-45B0-98B0-6489D3266E9F}"/>
    <cellStyle name="Heading 2 20" xfId="2615" xr:uid="{431B7B09-2356-4C23-AAF3-79F9EE713548}"/>
    <cellStyle name="Heading 2 21" xfId="2616" xr:uid="{2F38338B-5192-4B77-A2D6-925A8F52CBCF}"/>
    <cellStyle name="Heading 2 22" xfId="2617" xr:uid="{8D7AB350-E74A-435B-878D-BEBDC1942052}"/>
    <cellStyle name="Heading 2 3" xfId="2618" xr:uid="{E5446392-CFC8-44DD-914B-92DE56005263}"/>
    <cellStyle name="Heading 2 3 2" xfId="2619" xr:uid="{FC93A373-ED7A-4C87-A71C-AA2FE8A21737}"/>
    <cellStyle name="Heading 2 3 3" xfId="2620" xr:uid="{42122A2A-1238-4FA0-B960-8F6B97A059DE}"/>
    <cellStyle name="Heading 2 3 4" xfId="2621" xr:uid="{9AA395A5-EEF7-4CDE-B4EC-6026C8C188F7}"/>
    <cellStyle name="Heading 2 3 5" xfId="2622" xr:uid="{EF8956CA-79EC-4EB9-B759-8046E5A1A53C}"/>
    <cellStyle name="Heading 2 3 6" xfId="2623" xr:uid="{3CF876F8-B5A8-4513-B916-A7B74E895842}"/>
    <cellStyle name="Heading 2 4" xfId="2624" xr:uid="{85710E2A-C0D3-4266-85D8-0850DD6E48D1}"/>
    <cellStyle name="Heading 2 4 2" xfId="2625" xr:uid="{EDAB1CD5-65D2-4731-A234-85E6C862C7D0}"/>
    <cellStyle name="Heading 2 5" xfId="2626" xr:uid="{FC4DE996-F1C6-4A59-B514-B59F970D9433}"/>
    <cellStyle name="Heading 2 5 2" xfId="2627" xr:uid="{5C7DF6FC-18B2-437A-A16E-A167A7EEDF77}"/>
    <cellStyle name="Heading 2 6" xfId="2628" xr:uid="{9D67A334-A72B-41B1-98D2-A140D46044E5}"/>
    <cellStyle name="Heading 2 6 2" xfId="2629" xr:uid="{5615D7AE-97DF-4646-98D3-795C22FE7712}"/>
    <cellStyle name="Heading 2 7" xfId="2630" xr:uid="{3DA1DBC5-0B57-4DA6-9FEA-531299E0D8B7}"/>
    <cellStyle name="Heading 2 7 2" xfId="2631" xr:uid="{D68BABBF-F20C-48EC-9C4A-A752D9744C4A}"/>
    <cellStyle name="Heading 2 8" xfId="2632" xr:uid="{11FE2CB4-6FC8-4D38-B387-F7DD007EF81F}"/>
    <cellStyle name="Heading 2 8 2" xfId="2633" xr:uid="{843EF64D-864F-4AC8-B208-4343B149CD80}"/>
    <cellStyle name="Heading 2 9" xfId="2634" xr:uid="{E6DD17A6-1D92-47F9-B528-801A38F675DE}"/>
    <cellStyle name="Heading 3" xfId="3" builtinId="18"/>
    <cellStyle name="Heading 3 10" xfId="2635" xr:uid="{41CAEE04-7456-4F16-B28D-67789A2D40A6}"/>
    <cellStyle name="Heading 3 11" xfId="2636" xr:uid="{A04CF381-074A-48C2-8E5B-6E82408C23C1}"/>
    <cellStyle name="Heading 3 12" xfId="2637" xr:uid="{A8106922-90FC-4E62-AED8-BC4E06B780DD}"/>
    <cellStyle name="Heading 3 13" xfId="2638" xr:uid="{7FAE0E4C-83C5-4DEF-9BB3-60B8411EF143}"/>
    <cellStyle name="Heading 3 14" xfId="2639" xr:uid="{317DB915-187D-4C9A-97CA-35266F1EDCF3}"/>
    <cellStyle name="Heading 3 15" xfId="2640" xr:uid="{4E06B728-7102-4F6E-9A07-7AED9DE603BA}"/>
    <cellStyle name="Heading 3 16" xfId="2641" xr:uid="{D0E67973-BDE4-45D3-95DA-F5043BD5FACA}"/>
    <cellStyle name="Heading 3 17" xfId="2642" xr:uid="{084D69A5-F5EA-4CA0-BEAB-3B0B5E4528F8}"/>
    <cellStyle name="Heading 3 18" xfId="2643" xr:uid="{8288B7C6-E5EF-48A8-AF3D-8A0EA470296E}"/>
    <cellStyle name="Heading 3 19" xfId="2644" xr:uid="{045340CC-42DB-4C2B-980E-E210F60E0ABD}"/>
    <cellStyle name="Heading 3 2" xfId="2645" xr:uid="{F4341493-5C02-4730-B90F-42893345B7F7}"/>
    <cellStyle name="Heading 3 2 10" xfId="2646" xr:uid="{23512DE5-7920-4721-A610-02C63B76F209}"/>
    <cellStyle name="Heading 3 2 11" xfId="2647" xr:uid="{1D2DC2BE-AE33-4BCD-ABC4-77CFC744F659}"/>
    <cellStyle name="Heading 3 2 12" xfId="2648" xr:uid="{DDFE0678-98BD-426B-9289-7C34924BAE19}"/>
    <cellStyle name="Heading 3 2 13" xfId="2649" xr:uid="{CD959201-E7F6-47E1-A1C4-26AF4EED1918}"/>
    <cellStyle name="Heading 3 2 14" xfId="2650" xr:uid="{F21CDFA7-E071-4CC4-8004-35D65DF2139F}"/>
    <cellStyle name="Heading 3 2 15" xfId="2651" xr:uid="{D3209D9B-8830-46B5-B444-95B4E5290D9B}"/>
    <cellStyle name="Heading 3 2 16" xfId="2652" xr:uid="{DD8B2454-1E8A-49EF-ACCA-8A50A2F247C2}"/>
    <cellStyle name="Heading 3 2 2" xfId="2653" xr:uid="{06412CB4-10A7-436D-BF24-FBEE7D0A1060}"/>
    <cellStyle name="Heading 3 2 2 2" xfId="2654" xr:uid="{4AF2B787-3AC1-4DF3-A415-A0F1B69A4A51}"/>
    <cellStyle name="Heading 3 2 2 3" xfId="2655" xr:uid="{0260A733-63DF-4D42-B95A-2C20EE1C23DF}"/>
    <cellStyle name="Heading 3 2 2 4" xfId="2656" xr:uid="{D637B637-596B-42F5-9484-F5C1C114EA76}"/>
    <cellStyle name="Heading 3 2 2 5" xfId="2657" xr:uid="{6BCF6532-4A3E-4B57-A49C-4A39DDE30182}"/>
    <cellStyle name="Heading 3 2 3" xfId="2658" xr:uid="{2AA36EBA-A262-49F9-9711-850B60173DA6}"/>
    <cellStyle name="Heading 3 2 4" xfId="2659" xr:uid="{8EFB17A4-8900-4536-981D-F6A0513A5D98}"/>
    <cellStyle name="Heading 3 2 5" xfId="2660" xr:uid="{1DF6EAA3-E28E-4B13-B9D3-EA29F15B4051}"/>
    <cellStyle name="Heading 3 2 6" xfId="2661" xr:uid="{11ACE89B-5CCE-4879-9625-86C87DD4DB81}"/>
    <cellStyle name="Heading 3 2 7" xfId="2662" xr:uid="{160E0ED5-C9F9-4EB5-9F4D-1F0EC0D0F6E6}"/>
    <cellStyle name="Heading 3 2 8" xfId="2663" xr:uid="{89CCAFFC-26F2-44BF-881E-9365FE375149}"/>
    <cellStyle name="Heading 3 2 9" xfId="2664" xr:uid="{F0EE3EB6-1D82-40E0-B106-6D5E3CD8CA5D}"/>
    <cellStyle name="Heading 3 20" xfId="2665" xr:uid="{E7C98640-6B69-4FE9-AE9C-E273E6981F65}"/>
    <cellStyle name="Heading 3 21" xfId="2666" xr:uid="{37330CC3-298B-40C7-8548-6A2ACB4D301A}"/>
    <cellStyle name="Heading 3 22" xfId="2667" xr:uid="{AF4834DC-C8EA-44CB-BBDA-77E9198C27BD}"/>
    <cellStyle name="Heading 3 3" xfId="2668" xr:uid="{BF3688E8-494B-47C2-B504-E24B8033CDFA}"/>
    <cellStyle name="Heading 3 3 2" xfId="2669" xr:uid="{24AE68AB-D3FF-4F49-9E42-F5F8D45C11A6}"/>
    <cellStyle name="Heading 3 3 3" xfId="2670" xr:uid="{6154CE0F-02E9-4D99-827B-470449817A26}"/>
    <cellStyle name="Heading 3 3 4" xfId="2671" xr:uid="{F4598AE9-D901-48B1-8517-FBD0BDFE48AE}"/>
    <cellStyle name="Heading 3 3 5" xfId="2672" xr:uid="{B6F45680-76AF-4D1E-9258-0750AE29AD00}"/>
    <cellStyle name="Heading 3 3 6" xfId="2673" xr:uid="{25DB6509-BA09-4EF9-A8A8-7197A981F4DB}"/>
    <cellStyle name="Heading 3 4" xfId="2674" xr:uid="{EE46DA31-51F0-49C5-AB93-F5F20142ACFE}"/>
    <cellStyle name="Heading 3 4 2" xfId="2675" xr:uid="{1C221759-FACB-492B-B369-ECAD93159B67}"/>
    <cellStyle name="Heading 3 5" xfId="2676" xr:uid="{AC60359E-BBDA-49C6-95B1-1CE284718C3A}"/>
    <cellStyle name="Heading 3 5 2" xfId="2677" xr:uid="{E05FFC03-E12B-4303-82DE-A9E661370674}"/>
    <cellStyle name="Heading 3 6" xfId="2678" xr:uid="{DC28C5A1-EE36-4895-AF36-412191C952AD}"/>
    <cellStyle name="Heading 3 6 2" xfId="2679" xr:uid="{F143409F-C7A5-40A7-82BE-269F3E6FFEB0}"/>
    <cellStyle name="Heading 3 7" xfId="2680" xr:uid="{D8C994FF-C92A-4DC7-9D8C-AB4A400F51D3}"/>
    <cellStyle name="Heading 3 7 2" xfId="2681" xr:uid="{D5AEF909-0472-4948-AB39-0C25C12AD9FE}"/>
    <cellStyle name="Heading 3 8" xfId="2682" xr:uid="{D106D93F-F318-4D88-B20E-035742FED5CC}"/>
    <cellStyle name="Heading 3 8 2" xfId="2683" xr:uid="{DA20E69F-B8B9-43BB-A83B-44A80C67E90D}"/>
    <cellStyle name="Heading 3 9" xfId="2684" xr:uid="{9B5521E6-725D-4BD0-9BAB-C5EFC2DE50C6}"/>
    <cellStyle name="Heading 4 10" xfId="2685" xr:uid="{0FF52544-3738-4F46-8D04-F7A797EEA47A}"/>
    <cellStyle name="Heading 4 11" xfId="2686" xr:uid="{70B960FB-6D8B-49EA-91DB-4BDA5AC59FFB}"/>
    <cellStyle name="Heading 4 12" xfId="2687" xr:uid="{03874CDD-A03A-46AC-BC77-5E33A281136E}"/>
    <cellStyle name="Heading 4 13" xfId="2688" xr:uid="{CD19B314-95CA-4D28-BC7E-ACB3CC370A2D}"/>
    <cellStyle name="Heading 4 14" xfId="2689" xr:uid="{4FD45EEF-6F09-4F9C-8AD4-9818FAF9B416}"/>
    <cellStyle name="Heading 4 15" xfId="2690" xr:uid="{CF059128-01E2-4BDF-A571-75EA550569A6}"/>
    <cellStyle name="Heading 4 16" xfId="2691" xr:uid="{E4552227-9191-4360-8D88-0EA4DBD17C71}"/>
    <cellStyle name="Heading 4 17" xfId="2692" xr:uid="{CE0AD0DE-B255-4015-AD6E-824D0FF22103}"/>
    <cellStyle name="Heading 4 18" xfId="2693" xr:uid="{322D870C-1C1E-4E17-807F-33D14C0C3254}"/>
    <cellStyle name="Heading 4 19" xfId="2694" xr:uid="{D6D609B6-2008-4258-B290-5B620F688D14}"/>
    <cellStyle name="Heading 4 2" xfId="2695" xr:uid="{EC650FC9-C555-4ED9-9879-082731DB4346}"/>
    <cellStyle name="Heading 4 2 10" xfId="2696" xr:uid="{78CC8549-6CD8-4939-AEAC-376741F5E7C6}"/>
    <cellStyle name="Heading 4 2 11" xfId="2697" xr:uid="{C52A0B39-8704-4CDE-8231-83AF58629630}"/>
    <cellStyle name="Heading 4 2 12" xfId="2698" xr:uid="{2DD4B6B2-46EC-4B6D-A8D6-2074217C1500}"/>
    <cellStyle name="Heading 4 2 13" xfId="2699" xr:uid="{6CDE01B5-6F00-44F3-84B2-00AF95ED22D5}"/>
    <cellStyle name="Heading 4 2 14" xfId="2700" xr:uid="{40C21186-70DC-45E7-9B60-03AAFBF2295E}"/>
    <cellStyle name="Heading 4 2 15" xfId="2701" xr:uid="{CB7196DF-C178-409C-A3C2-EDF173B81264}"/>
    <cellStyle name="Heading 4 2 16" xfId="2702" xr:uid="{B2251F8E-E147-4BC8-B32D-E6F6EA817EBC}"/>
    <cellStyle name="Heading 4 2 2" xfId="2703" xr:uid="{97E16DA9-9624-4D71-ABBB-9BEEFBF70196}"/>
    <cellStyle name="Heading 4 2 2 2" xfId="2704" xr:uid="{20911DED-03A8-4426-A8BA-D9483EF6258D}"/>
    <cellStyle name="Heading 4 2 2 3" xfId="2705" xr:uid="{408E7F34-CEAB-4CD3-BAC2-0444A218AAB3}"/>
    <cellStyle name="Heading 4 2 2 4" xfId="2706" xr:uid="{881F8B41-7BBF-4C58-97B7-8DB695ECE4B7}"/>
    <cellStyle name="Heading 4 2 2 5" xfId="2707" xr:uid="{8C8941F6-6677-4353-8E10-3BC82824705E}"/>
    <cellStyle name="Heading 4 2 3" xfId="2708" xr:uid="{F288D1CA-9E3C-40BE-BE75-54B6CA2E2F1A}"/>
    <cellStyle name="Heading 4 2 4" xfId="2709" xr:uid="{23A2291E-F3CB-4C18-A4BC-B714F7DEEAF3}"/>
    <cellStyle name="Heading 4 2 5" xfId="2710" xr:uid="{0C81A1B2-2A61-412F-A54E-2D589DC03BE2}"/>
    <cellStyle name="Heading 4 2 6" xfId="2711" xr:uid="{3BB411D1-261C-4C24-A5E6-AB59BBC1CBF2}"/>
    <cellStyle name="Heading 4 2 7" xfId="2712" xr:uid="{B4CB0D40-C609-46AC-88D1-0984C35598DE}"/>
    <cellStyle name="Heading 4 2 8" xfId="2713" xr:uid="{9EA2F273-F9D9-42B5-BD82-93F000E6B6D3}"/>
    <cellStyle name="Heading 4 2 9" xfId="2714" xr:uid="{EA3116C7-EBD5-4EC5-B40A-65171C6D9EFB}"/>
    <cellStyle name="Heading 4 20" xfId="2715" xr:uid="{FA0D0889-CEB9-4CC6-B66C-003932CDF532}"/>
    <cellStyle name="Heading 4 21" xfId="2716" xr:uid="{C18A9A21-39D7-4848-B7FA-B43380FAC449}"/>
    <cellStyle name="Heading 4 22" xfId="2717" xr:uid="{AC2355A2-AC43-4086-8AAF-1FDADDFDB6C7}"/>
    <cellStyle name="Heading 4 3" xfId="2718" xr:uid="{AE7E9348-432B-475C-9B41-A99D9739DFA0}"/>
    <cellStyle name="Heading 4 3 2" xfId="2719" xr:uid="{75B4DCC8-1963-4B47-9567-EAC5C157F16E}"/>
    <cellStyle name="Heading 4 3 3" xfId="2720" xr:uid="{8827FCF4-F3A3-4035-8279-13FE9B5BC31F}"/>
    <cellStyle name="Heading 4 3 4" xfId="2721" xr:uid="{D41979CC-30FE-444B-B1A5-7A2860C026D8}"/>
    <cellStyle name="Heading 4 3 5" xfId="2722" xr:uid="{D76BC6A4-4BA5-42A8-8109-5F73082FE8B7}"/>
    <cellStyle name="Heading 4 3 6" xfId="2723" xr:uid="{4A3CF2A4-9F8D-45F4-9EC0-3BC981C246D3}"/>
    <cellStyle name="Heading 4 4" xfId="2724" xr:uid="{DA75C10E-431B-4832-9AA8-9F46623B156F}"/>
    <cellStyle name="Heading 4 4 2" xfId="2725" xr:uid="{17CFEB75-6785-43FB-B6AF-D89D5910152C}"/>
    <cellStyle name="Heading 4 5" xfId="2726" xr:uid="{95DF1143-08C8-4B77-B263-48345852F701}"/>
    <cellStyle name="Heading 4 5 2" xfId="2727" xr:uid="{1F425DEC-D4C0-4AD4-9011-76A964090235}"/>
    <cellStyle name="Heading 4 6" xfId="2728" xr:uid="{B6CCF837-549E-461B-9135-A5DB009B88CA}"/>
    <cellStyle name="Heading 4 7" xfId="2729" xr:uid="{8E08E511-337C-4DA3-AFB1-B90E724DFFCE}"/>
    <cellStyle name="Heading 4 8" xfId="2730" xr:uid="{94B5A892-2BD1-49CA-8F55-B1F9FA792BA4}"/>
    <cellStyle name="Heading 4 9" xfId="2731" xr:uid="{7A9AB79A-2AC6-45EA-8A2F-B8147E63233F}"/>
    <cellStyle name="Hyperlink" xfId="7" builtinId="8"/>
    <cellStyle name="Hyperlink 2" xfId="2732" xr:uid="{77A5BC98-E299-4F07-B455-67F72FE86FEF}"/>
    <cellStyle name="Hyperlink 2 2" xfId="2733" xr:uid="{47A024AC-0670-4B25-A4F8-D7F24D10F4DC}"/>
    <cellStyle name="Hyperlink 2 3" xfId="2734" xr:uid="{C35ECCD5-7A89-4765-878C-AFF9240B3160}"/>
    <cellStyle name="Hyperlink 3" xfId="3915" xr:uid="{132DDBFD-FBBC-4765-A7DC-FCA41039A193}"/>
    <cellStyle name="iComma0" xfId="2735" xr:uid="{8A508F0D-9DFB-4D3C-B169-830FC25FE783}"/>
    <cellStyle name="iComma1" xfId="2736" xr:uid="{8BB02975-5110-4130-9AA2-7099E8583B43}"/>
    <cellStyle name="iComma2" xfId="2737" xr:uid="{6E945923-DCA5-4503-9482-8D2CD92EAC78}"/>
    <cellStyle name="iCurrency0" xfId="2738" xr:uid="{DF08F9F0-0E27-4F2F-8BD2-E3CC770FA5D3}"/>
    <cellStyle name="iCurrency2" xfId="2739" xr:uid="{C32647BC-13D0-4E8C-956A-D463BDF9B28E}"/>
    <cellStyle name="iDateDM" xfId="2740" xr:uid="{353DB7BB-859C-4E28-B5F7-F2DEEBE5CBD8}"/>
    <cellStyle name="iDateDMY" xfId="2741" xr:uid="{F58FD22F-E3CC-4AE4-B5D0-98A8445FAEAD}"/>
    <cellStyle name="iDateMY" xfId="2742" xr:uid="{A12C9483-DE73-44B5-AB4D-6A1F1E41B22B}"/>
    <cellStyle name="iDateT24" xfId="2743" xr:uid="{45372630-5346-4BA2-BB7B-23509D4186E3}"/>
    <cellStyle name="Input 10" xfId="2744" xr:uid="{FB1ED492-95A2-4F45-A499-A8509846FAB5}"/>
    <cellStyle name="Input 11" xfId="2745" xr:uid="{F782C29F-9DD5-4397-8DBD-8B41BAD419D9}"/>
    <cellStyle name="Input 12" xfId="2746" xr:uid="{DDD2C709-4C7D-4CA5-9610-1E7966F16C9B}"/>
    <cellStyle name="Input 13" xfId="2747" xr:uid="{F21A1790-726A-4AD9-9C3A-2F4532E50706}"/>
    <cellStyle name="Input 14" xfId="2748" xr:uid="{676BE894-B842-4FC8-8EEF-363D89D25599}"/>
    <cellStyle name="Input 15" xfId="2749" xr:uid="{5FFD73C9-77B2-4120-B062-E247AFA2202B}"/>
    <cellStyle name="Input 16" xfId="2750" xr:uid="{5618DD39-11B0-4E4F-810C-B9467DBB2685}"/>
    <cellStyle name="Input 17" xfId="2751" xr:uid="{B2A58D8D-F735-4C72-A1D3-910875997788}"/>
    <cellStyle name="Input 18" xfId="2752" xr:uid="{90E694F0-A55A-401D-92CD-B6D662370308}"/>
    <cellStyle name="Input 19" xfId="2753" xr:uid="{390523B9-D2B8-4F4D-A752-8413F0DDD0B1}"/>
    <cellStyle name="Input 2" xfId="2754" xr:uid="{1F6AE7F4-9787-4524-AC4F-5DE74506A4EE}"/>
    <cellStyle name="Input 2 10" xfId="2755" xr:uid="{8B65B1D8-BB57-4C6E-BBC7-A56D237D88B6}"/>
    <cellStyle name="Input 2 11" xfId="2756" xr:uid="{06B41A78-28D8-4FBA-B6EC-E710AD35A317}"/>
    <cellStyle name="Input 2 12" xfId="2757" xr:uid="{DACDADDC-43E6-4097-A988-BB6772C6F722}"/>
    <cellStyle name="Input 2 13" xfId="2758" xr:uid="{1F72A605-CA37-4ABC-B8CC-31D1A7341A10}"/>
    <cellStyle name="Input 2 14" xfId="2759" xr:uid="{54A77D9B-A811-40BC-BE30-21EA22704D56}"/>
    <cellStyle name="Input 2 15" xfId="2760" xr:uid="{368226FB-C08B-4738-80F3-82A9D7BE79A3}"/>
    <cellStyle name="Input 2 16" xfId="2761" xr:uid="{0F30803C-7F1E-4C09-A333-6836EF83D353}"/>
    <cellStyle name="Input 2 17" xfId="2762" xr:uid="{506D7568-23E6-4ACE-BC2A-1C3CFF1467F5}"/>
    <cellStyle name="Input 2 18" xfId="2763" xr:uid="{81076961-A14E-4D96-9DE6-3A80DAB62C03}"/>
    <cellStyle name="Input 2 2" xfId="2764" xr:uid="{B127B64C-823F-43B1-9FD9-A06005161E13}"/>
    <cellStyle name="Input 2 2 2" xfId="2765" xr:uid="{B2313347-E60B-4523-93BA-36D53EDC8895}"/>
    <cellStyle name="Input 2 2 3" xfId="2766" xr:uid="{1503B5A1-44D8-48D4-B3F3-4956B0BBF098}"/>
    <cellStyle name="Input 2 2 4" xfId="2767" xr:uid="{7B4C62A8-FAA3-4FEC-993C-6C8403E4ED8E}"/>
    <cellStyle name="Input 2 2 5" xfId="2768" xr:uid="{ED5A7741-B013-4099-A6B4-6932A08F20B0}"/>
    <cellStyle name="Input 2 3" xfId="2769" xr:uid="{A34DCE74-E362-4928-8620-B5753EFC3D49}"/>
    <cellStyle name="Input 2 4" xfId="2770" xr:uid="{BCFEBA09-6BB4-45DF-A658-D7DC896C34A8}"/>
    <cellStyle name="Input 2 5" xfId="2771" xr:uid="{D1608667-94A7-49D1-B45F-E21B26824D39}"/>
    <cellStyle name="Input 2 6" xfId="2772" xr:uid="{DEED6321-E944-4464-999F-ED49B635BF38}"/>
    <cellStyle name="Input 2 7" xfId="2773" xr:uid="{6E0EF900-6420-47EA-8C9F-C05913C2C510}"/>
    <cellStyle name="Input 2 8" xfId="2774" xr:uid="{8E80E080-001E-4908-9D31-2A439F3FB7EA}"/>
    <cellStyle name="Input 2 9" xfId="2775" xr:uid="{CCC2AFEC-49A3-4F05-9C84-DE9ABCF5DFA2}"/>
    <cellStyle name="Input 20" xfId="2776" xr:uid="{38B81812-6F9B-4418-A9DE-F82CF6069C0A}"/>
    <cellStyle name="Input 21" xfId="2777" xr:uid="{03E71EF9-CDB2-4BE3-BD03-4AE8CA851A84}"/>
    <cellStyle name="Input 22" xfId="2778" xr:uid="{48F87C36-374D-4E13-A8BB-E6E05D641A7B}"/>
    <cellStyle name="Input 23" xfId="2779" xr:uid="{DCCA2F51-81E0-4C9E-BD2A-329AF50DB642}"/>
    <cellStyle name="Input 24" xfId="2780" xr:uid="{598295D5-14CA-40C5-8768-45B55BBD585E}"/>
    <cellStyle name="Input 25" xfId="2781" xr:uid="{F20FACC4-6C8C-4C38-9FCB-446F492E938B}"/>
    <cellStyle name="Input 3" xfId="2782" xr:uid="{415404E5-266C-45EA-A910-115927FADA5F}"/>
    <cellStyle name="Input 3 2" xfId="2783" xr:uid="{0E9EB5D1-F62E-493E-ADF9-8739B9D9F3E1}"/>
    <cellStyle name="Input 3 3" xfId="2784" xr:uid="{68CF847E-1AB9-4921-ACC6-AD5757EDB5EF}"/>
    <cellStyle name="Input 3 4" xfId="2785" xr:uid="{BBB9200B-7866-44AF-9393-90DF0E8D92CD}"/>
    <cellStyle name="Input 3 5" xfId="2786" xr:uid="{C540A5A1-2673-42A9-AAA8-DE475460F246}"/>
    <cellStyle name="Input 3 6" xfId="2787" xr:uid="{CCCCE333-4CFE-4E4D-A9A1-627C5B24235F}"/>
    <cellStyle name="Input 3 7" xfId="2788" xr:uid="{AFF6A300-0510-4E0D-9355-06431812DF09}"/>
    <cellStyle name="Input 3 8" xfId="2789" xr:uid="{996B9A88-3A25-4229-B942-8547221A6671}"/>
    <cellStyle name="Input 4" xfId="2790" xr:uid="{932C706F-FFB7-4BDC-B4D5-5026B3740B27}"/>
    <cellStyle name="Input 4 2" xfId="2791" xr:uid="{40B4C073-283D-4449-87A2-1CA3D4AECD8C}"/>
    <cellStyle name="Input 4 3" xfId="2792" xr:uid="{8A616820-4D8C-49A1-99CB-A4A25989954B}"/>
    <cellStyle name="Input 4 4" xfId="2793" xr:uid="{B2F983DA-EF37-4352-8DA9-95EFB5E62AA4}"/>
    <cellStyle name="Input 5" xfId="2794" xr:uid="{AE3964FB-2F11-4993-9841-0CD38E9CD522}"/>
    <cellStyle name="Input 5 2" xfId="2795" xr:uid="{A12A6879-3321-458C-B52E-9D7ABDEF742A}"/>
    <cellStyle name="Input 5 3" xfId="2796" xr:uid="{262E51EB-6EC8-4FB1-8F2F-F07D43332FA5}"/>
    <cellStyle name="Input 5 4" xfId="2797" xr:uid="{57C9D7C2-41EA-48DD-A09B-38D2DE5EB950}"/>
    <cellStyle name="Input 6" xfId="2798" xr:uid="{658E2CC7-7829-4E2B-A1A7-F67485630F4A}"/>
    <cellStyle name="Input 6 2" xfId="2799" xr:uid="{3F958D7D-FBA0-4931-A174-CBCE3114AF02}"/>
    <cellStyle name="Input 6 3" xfId="2800" xr:uid="{E44E6C3F-BB10-4E48-B469-882174659460}"/>
    <cellStyle name="Input 7" xfId="2801" xr:uid="{C448F5A8-4768-4331-8506-A28BB139B36A}"/>
    <cellStyle name="Input 7 2" xfId="2802" xr:uid="{8008518E-E9D3-483F-86AA-5B1A488863F5}"/>
    <cellStyle name="Input 8" xfId="2803" xr:uid="{3DB13362-10E9-4E32-9C8C-BC241EBBAA9F}"/>
    <cellStyle name="Input 8 2" xfId="2804" xr:uid="{60ED9217-1A1C-454F-85A1-93C2DC242579}"/>
    <cellStyle name="Input 9" xfId="2805" xr:uid="{DA020E62-3972-4F3D-9E38-E736A1D2AB14}"/>
    <cellStyle name="iPercent0" xfId="2806" xr:uid="{CB8695CB-AE03-4E67-A176-916E5EB85D4C}"/>
    <cellStyle name="iPercent1" xfId="2807" xr:uid="{CDC880B1-8EC6-4055-8633-8FE28CC6487B}"/>
    <cellStyle name="iTextB" xfId="2808" xr:uid="{DEB9CBBD-4F92-4EDE-B1AC-D6C43EEAA252}"/>
    <cellStyle name="iTextCen" xfId="2809" xr:uid="{B9CEB355-CB0D-4ACD-B124-A63E67C5B03A}"/>
    <cellStyle name="iTextGen" xfId="2810" xr:uid="{A769EFC0-81A3-4FDB-BF99-9F81D9C3AB8E}"/>
    <cellStyle name="iTextGenProt" xfId="2811" xr:uid="{8CA337E9-236D-4688-AF07-9C78475F7BA1}"/>
    <cellStyle name="iTextGenWrap" xfId="2812" xr:uid="{26D79343-F587-436A-B21A-29E157AAAA6A}"/>
    <cellStyle name="iTextI" xfId="2813" xr:uid="{1B552408-22EC-4DE5-8200-D9CFA365CFA1}"/>
    <cellStyle name="iTextSm" xfId="2814" xr:uid="{D998F858-2C9A-4338-AB31-1A48E7954F66}"/>
    <cellStyle name="iTextSm 2" xfId="2815" xr:uid="{C2B3965C-E3F8-4F07-8A97-D44F1C031B28}"/>
    <cellStyle name="iTextSm 3" xfId="2816" xr:uid="{EAB9E3EA-4337-4057-8C0E-A7714EB6DC5E}"/>
    <cellStyle name="iTextSm_Sheet2" xfId="2817" xr:uid="{E4CE5723-77A7-4BD1-998B-B10EF6C887F0}"/>
    <cellStyle name="iTextU" xfId="2818" xr:uid="{3834B21B-A5E8-42C1-AFF4-C49552D2E2F4}"/>
    <cellStyle name="Linked Cell 10" xfId="2819" xr:uid="{166DE700-C178-459A-9588-C3E27A0714D5}"/>
    <cellStyle name="Linked Cell 11" xfId="2820" xr:uid="{4FC49494-9C04-4C42-B10B-987B348AF02C}"/>
    <cellStyle name="Linked Cell 12" xfId="2821" xr:uid="{3E1BF833-5D97-4D0C-ACE6-75EAADF7013B}"/>
    <cellStyle name="Linked Cell 13" xfId="2822" xr:uid="{C15ACA30-C80C-49AE-B84B-A53806A0C304}"/>
    <cellStyle name="Linked Cell 2" xfId="2823" xr:uid="{9321827C-2B85-4E4E-B03E-667D862F8AD8}"/>
    <cellStyle name="Linked Cell 2 10" xfId="2824" xr:uid="{5E4955FF-D825-41E1-8C36-61C3BEA65A39}"/>
    <cellStyle name="Linked Cell 2 11" xfId="2825" xr:uid="{74122721-71AA-44EB-B397-1B1A786B77F7}"/>
    <cellStyle name="Linked Cell 2 12" xfId="2826" xr:uid="{4C1435E9-DC7B-405A-9048-12B4DB7989A7}"/>
    <cellStyle name="Linked Cell 2 13" xfId="2827" xr:uid="{EC5C04C5-FA05-4853-B047-5622419EBD0C}"/>
    <cellStyle name="Linked Cell 2 14" xfId="2828" xr:uid="{C2640C1E-E7B1-463A-8950-473188A5FF9C}"/>
    <cellStyle name="Linked Cell 2 15" xfId="2829" xr:uid="{AF2DA462-B243-41BD-8A27-B7BF731168F3}"/>
    <cellStyle name="Linked Cell 2 16" xfId="2830" xr:uid="{19C94A2B-36EF-4D12-AB9D-1BCA4B11FB56}"/>
    <cellStyle name="Linked Cell 2 2" xfId="2831" xr:uid="{EA6AEA76-3B38-4F0E-A9B5-BA6AAFD8780F}"/>
    <cellStyle name="Linked Cell 2 2 2" xfId="2832" xr:uid="{A5744F86-9145-4AD2-B7A4-FC5F6804BAB7}"/>
    <cellStyle name="Linked Cell 2 2 3" xfId="2833" xr:uid="{06659778-40E3-45B8-802E-18BF3965692C}"/>
    <cellStyle name="Linked Cell 2 2 4" xfId="2834" xr:uid="{B1D85EB1-077E-453F-89AA-746799174EC2}"/>
    <cellStyle name="Linked Cell 2 2 5" xfId="2835" xr:uid="{6527AC48-5E2A-4004-92DD-60091A09D176}"/>
    <cellStyle name="Linked Cell 2 3" xfId="2836" xr:uid="{1E025212-69F4-4C54-9E8A-03154CABDC78}"/>
    <cellStyle name="Linked Cell 2 4" xfId="2837" xr:uid="{8C4641F8-99F6-4F78-B3D5-58F19F3D566E}"/>
    <cellStyle name="Linked Cell 2 5" xfId="2838" xr:uid="{838F169B-1ED1-462F-B8AD-820EE775F6DA}"/>
    <cellStyle name="Linked Cell 2 6" xfId="2839" xr:uid="{E53F3F45-2378-4FF9-B22B-C1D566307F38}"/>
    <cellStyle name="Linked Cell 2 7" xfId="2840" xr:uid="{326BB839-E402-4958-B270-5F1DC7AB1C16}"/>
    <cellStyle name="Linked Cell 2 8" xfId="2841" xr:uid="{3EEACAEC-81E3-4AF6-9897-28ED3173BBE8}"/>
    <cellStyle name="Linked Cell 2 9" xfId="2842" xr:uid="{A8EE29F2-DE15-4008-9A99-63FFE2649AA4}"/>
    <cellStyle name="Linked Cell 3" xfId="2843" xr:uid="{973B5831-278D-46A5-9813-2F9F6551F769}"/>
    <cellStyle name="Linked Cell 3 2" xfId="2844" xr:uid="{F4EA0C0F-F27B-4750-82A6-2F8092F9C331}"/>
    <cellStyle name="Linked Cell 3 3" xfId="2845" xr:uid="{B7E6F5D9-AA4F-4952-B560-1ED5048D7D21}"/>
    <cellStyle name="Linked Cell 3 4" xfId="2846" xr:uid="{5FDBB8AA-CB7E-4384-82B4-E274298D59CA}"/>
    <cellStyle name="Linked Cell 3 5" xfId="2847" xr:uid="{05DBFD8F-BD2F-48BE-9D0F-69281557E74E}"/>
    <cellStyle name="Linked Cell 3 6" xfId="2848" xr:uid="{B7791DE5-38A4-430C-8886-A93269B97162}"/>
    <cellStyle name="Linked Cell 4" xfId="2849" xr:uid="{57D18228-FB06-4EB2-AADC-C2635419BA08}"/>
    <cellStyle name="Linked Cell 4 2" xfId="2850" xr:uid="{216257CA-26EF-4F6B-B1F7-DFB054503F45}"/>
    <cellStyle name="Linked Cell 5" xfId="2851" xr:uid="{BB73C976-B6DE-4C87-9444-ADA08A255AF9}"/>
    <cellStyle name="Linked Cell 5 2" xfId="2852" xr:uid="{048D879B-DDA1-4CD6-80A0-D8631939F413}"/>
    <cellStyle name="Linked Cell 6" xfId="2853" xr:uid="{4C8F6CEF-D734-46E3-8A34-BD3BD61D7A26}"/>
    <cellStyle name="Linked Cell 7" xfId="2854" xr:uid="{F10636DC-CD30-4956-9FF6-70CE9E085E70}"/>
    <cellStyle name="Linked Cell 8" xfId="2855" xr:uid="{D36CD542-AD73-4AFC-AD3E-65090FC08E16}"/>
    <cellStyle name="Linked Cell 9" xfId="2856" xr:uid="{58F78F65-78FD-4DC6-A025-A52987A3CCDE}"/>
    <cellStyle name="Neutral 10" xfId="2857" xr:uid="{5FFB4A93-403E-481D-A861-F7533F14D288}"/>
    <cellStyle name="Neutral 11" xfId="2858" xr:uid="{6EE7635A-64B0-44FC-8FFB-21B5FA89B963}"/>
    <cellStyle name="Neutral 12" xfId="2859" xr:uid="{629280B1-A05C-4BF0-92AE-1ADAE64D1910}"/>
    <cellStyle name="Neutral 13" xfId="2860" xr:uid="{DF21021E-E6D7-4D4E-B67F-0C4F17F127CE}"/>
    <cellStyle name="Neutral 2" xfId="2861" xr:uid="{2E44E6C5-9A6C-434A-8BA5-A6C05153468A}"/>
    <cellStyle name="Neutral 2 10" xfId="2862" xr:uid="{A40939BC-37A7-4623-8636-160125B7C0C1}"/>
    <cellStyle name="Neutral 2 11" xfId="2863" xr:uid="{1DD5C155-6FA7-4B74-834D-77E37C3AFE2F}"/>
    <cellStyle name="Neutral 2 12" xfId="2864" xr:uid="{796F3855-49A2-4718-9D3C-9BD10AC338E4}"/>
    <cellStyle name="Neutral 2 13" xfId="2865" xr:uid="{2ECC28CA-1D3F-4553-BC6E-9BDF983977FC}"/>
    <cellStyle name="Neutral 2 14" xfId="2866" xr:uid="{51B20408-48E7-4180-895F-6020024F6476}"/>
    <cellStyle name="Neutral 2 15" xfId="2867" xr:uid="{0A63077C-24C0-475B-AC47-B998DBAAD4F2}"/>
    <cellStyle name="Neutral 2 16" xfId="2868" xr:uid="{EE26D448-2314-45A9-B694-1D551C897F8A}"/>
    <cellStyle name="Neutral 2 2" xfId="2869" xr:uid="{BA1C6783-CA1A-49A5-8B84-3FA71F0F93E0}"/>
    <cellStyle name="Neutral 2 2 2" xfId="2870" xr:uid="{52FA6822-380B-42C4-9096-AA220B81A86A}"/>
    <cellStyle name="Neutral 2 2 3" xfId="2871" xr:uid="{2C818A0B-55F3-44BC-B600-7D818DE8A39F}"/>
    <cellStyle name="Neutral 2 2 4" xfId="2872" xr:uid="{0B25E12F-3A31-48BA-B316-A0B638DCA8AE}"/>
    <cellStyle name="Neutral 2 2 5" xfId="2873" xr:uid="{585502CA-6EA7-402D-BF44-3B6DC19E019F}"/>
    <cellStyle name="Neutral 2 3" xfId="2874" xr:uid="{66C86815-81A6-46B9-924E-63050028942E}"/>
    <cellStyle name="Neutral 2 4" xfId="2875" xr:uid="{AA68966C-F796-4909-80E6-6555FE5543CA}"/>
    <cellStyle name="Neutral 2 5" xfId="2876" xr:uid="{4261BA19-F2FE-48F7-8B79-919C0097217C}"/>
    <cellStyle name="Neutral 2 6" xfId="2877" xr:uid="{3050B5D8-1359-433E-8240-46456F364232}"/>
    <cellStyle name="Neutral 2 7" xfId="2878" xr:uid="{A519A7AD-5B71-40D9-9ADF-A2FB8E97D6B4}"/>
    <cellStyle name="Neutral 2 8" xfId="2879" xr:uid="{A1905011-3350-439E-B92C-DA3BF6DE9973}"/>
    <cellStyle name="Neutral 2 9" xfId="2880" xr:uid="{AE8689C7-7CC8-4BA3-A57D-B7A31D390167}"/>
    <cellStyle name="Neutral 3" xfId="2881" xr:uid="{5E9ABE0C-2258-432E-855E-301461337B54}"/>
    <cellStyle name="Neutral 3 2" xfId="2882" xr:uid="{174BB2C5-4D2C-4048-901C-2332C7EB253C}"/>
    <cellStyle name="Neutral 3 3" xfId="2883" xr:uid="{7ACCB25E-D4F3-45E9-B1F5-C551575CDC13}"/>
    <cellStyle name="Neutral 3 4" xfId="2884" xr:uid="{18D5E6E5-105B-4878-993D-89AF1340D285}"/>
    <cellStyle name="Neutral 3 5" xfId="2885" xr:uid="{5EF10CD1-ADA2-4D32-B3AC-0F68448C2A9C}"/>
    <cellStyle name="Neutral 3 6" xfId="2886" xr:uid="{9A2387C1-F5F5-43F2-AB35-AE2A0AFA7164}"/>
    <cellStyle name="Neutral 4" xfId="2887" xr:uid="{C2C81C2C-D9CD-4910-9E29-B1477695712C}"/>
    <cellStyle name="Neutral 4 2" xfId="2888" xr:uid="{C4A9B7A0-E9A9-48C7-8988-C486441CBB23}"/>
    <cellStyle name="Neutral 5" xfId="2889" xr:uid="{5B014742-ABCF-4AFB-A423-6DB51A153E9A}"/>
    <cellStyle name="Neutral 5 2" xfId="2890" xr:uid="{21930AB4-468C-4552-95F6-DB7CAE2D35E4}"/>
    <cellStyle name="Neutral 6" xfId="2891" xr:uid="{4E9E37C8-F1FA-4EFE-8E20-7A52D098438C}"/>
    <cellStyle name="Neutral 6 2" xfId="2892" xr:uid="{3AD1F2FA-1F18-40A2-ACFA-A1B9C0E3F200}"/>
    <cellStyle name="Neutral 7" xfId="2893" xr:uid="{1EDC76FC-2D15-4C2E-9BB8-C4BC106E169F}"/>
    <cellStyle name="Neutral 7 2" xfId="2894" xr:uid="{5EB19085-F3AA-4D6C-9243-406DB8C3A4F0}"/>
    <cellStyle name="Neutral 8" xfId="2895" xr:uid="{C73755DC-159A-4722-BA7B-088BAC515318}"/>
    <cellStyle name="Neutral 8 2" xfId="2896" xr:uid="{68CC8367-BF1B-43DF-B87B-3B36A9CCDF77}"/>
    <cellStyle name="Neutral 9" xfId="2897" xr:uid="{9B4D302E-D5A4-491D-96A4-A03D46A99EB5}"/>
    <cellStyle name="Nick's Standard" xfId="2898" xr:uid="{6F5FE114-59B6-4FCE-B942-70B2DE81FCD1}"/>
    <cellStyle name="Normal" xfId="0" builtinId="0"/>
    <cellStyle name="Normal 10" xfId="2899" xr:uid="{6D1CB0CC-C680-43F2-969E-DF89EA2F03E7}"/>
    <cellStyle name="Normal 11" xfId="2900" xr:uid="{2D844B12-B31B-4DFB-9B91-175B2895DCB1}"/>
    <cellStyle name="Normal 12" xfId="2901" xr:uid="{DF7FD73A-A4AA-40F9-B2A3-5B2A408B8EDB}"/>
    <cellStyle name="Normal 13" xfId="2902" xr:uid="{E395812D-E13C-4D12-874E-626BD648B66D}"/>
    <cellStyle name="Normal 14" xfId="2903" xr:uid="{C52806D3-AA39-4986-AA78-696DAD35A741}"/>
    <cellStyle name="Normal 15" xfId="2904" xr:uid="{A3216215-811C-4836-BC9D-3C772B70F385}"/>
    <cellStyle name="Normal 16" xfId="2905" xr:uid="{1846C217-E772-4668-B4EB-35AC71D1596F}"/>
    <cellStyle name="Normal 17" xfId="2906" xr:uid="{1F8C4B55-F09F-4B06-BA79-24E9D86A9C92}"/>
    <cellStyle name="Normal 18" xfId="2907" xr:uid="{FF7D634C-8996-48A4-96BC-869614758039}"/>
    <cellStyle name="Normal 19" xfId="2908" xr:uid="{970A12B6-D364-4CAC-AD13-4B4F5D0DB723}"/>
    <cellStyle name="Normal 2" xfId="5" xr:uid="{E0D605CD-1B94-4E09-A606-FCA98DB18EAB}"/>
    <cellStyle name="Normal 2 10" xfId="2910" xr:uid="{653DB635-504E-40B5-9B0A-63E85916E44C}"/>
    <cellStyle name="Normal 2 11" xfId="2911" xr:uid="{5F379CE3-67E2-466C-9BFD-7ECF54862EEF}"/>
    <cellStyle name="Normal 2 12" xfId="2912" xr:uid="{39772483-FB8B-4E5C-8C1D-97B33E92DA08}"/>
    <cellStyle name="Normal 2 13" xfId="2913" xr:uid="{8C36B4D8-C35A-4F66-88A4-36CC001CA9EE}"/>
    <cellStyle name="Normal 2 14" xfId="2914" xr:uid="{41A5249C-7A44-432C-A38D-A2DE54E47A47}"/>
    <cellStyle name="Normal 2 15" xfId="2915" xr:uid="{265A8981-8136-41BF-A53C-0EA09CC8A730}"/>
    <cellStyle name="Normal 2 16" xfId="2916" xr:uid="{73F3FA3E-9DD7-4CBE-836B-713E3F52B373}"/>
    <cellStyle name="Normal 2 17" xfId="2909" xr:uid="{D8A47B6C-9A74-4361-A8BF-7E447F7A8C94}"/>
    <cellStyle name="Normal 2 2" xfId="2917" xr:uid="{8481A435-244B-4DF8-AE7C-73A52A997710}"/>
    <cellStyle name="Normal 2 2 10" xfId="2918" xr:uid="{E9DF9BED-81E0-47AA-8D6A-C6B0E372FD96}"/>
    <cellStyle name="Normal 2 2 2" xfId="2919" xr:uid="{943276C7-9371-4ECB-8254-E5253AB1530D}"/>
    <cellStyle name="Normal 2 2 3" xfId="2920" xr:uid="{615EBE6B-2954-41F6-9D87-0A5F24222C71}"/>
    <cellStyle name="Normal 2 2 4" xfId="2921" xr:uid="{82A6A823-5A2A-422E-9176-A4FD827911AC}"/>
    <cellStyle name="Normal 2 2 5" xfId="2922" xr:uid="{605F9CCB-11C4-4003-AE1B-6D23A035FE15}"/>
    <cellStyle name="Normal 2 2 6" xfId="2923" xr:uid="{B14DC8F2-3195-4D2F-B8B9-4F9DC0E68652}"/>
    <cellStyle name="Normal 2 2 7" xfId="2924" xr:uid="{13B516DA-D934-4549-9223-8C02F77D857B}"/>
    <cellStyle name="Normal 2 2 8" xfId="2925" xr:uid="{94EA673A-B66C-4BC5-9A3F-1EDE53A259BA}"/>
    <cellStyle name="Normal 2 2 9" xfId="2926" xr:uid="{58D64173-5C3C-4A80-8615-7262E7D0B57B}"/>
    <cellStyle name="Normal 2 2_EDB010" xfId="3918" xr:uid="{61C9D3CB-A9B6-4776-A435-16C3E1D0D5DE}"/>
    <cellStyle name="Normal 2 3" xfId="2927" xr:uid="{56779D36-2624-47C1-951C-76B3F7DF29E1}"/>
    <cellStyle name="Normal 2 3 2" xfId="2928" xr:uid="{7EDA8467-A441-4BD9-AA20-4A9FEAA4D46D}"/>
    <cellStyle name="Normal 2 3 3" xfId="2929" xr:uid="{50D54A41-D91B-4A8F-BCB2-0EF529B39EDD}"/>
    <cellStyle name="Normal 2 3 4" xfId="2930" xr:uid="{7A5A5CCA-E00A-4CCC-BADD-E2CCC3254CFC}"/>
    <cellStyle name="Normal 2 3 5" xfId="2931" xr:uid="{7AA55877-23A2-42C9-B016-E959E5A2E578}"/>
    <cellStyle name="Normal 2 3 6" xfId="2932" xr:uid="{F2B3E0F7-1047-4F7E-BB7A-175727F7E206}"/>
    <cellStyle name="Normal 2 3 7" xfId="2933" xr:uid="{6F7988F1-CBCA-45CE-954F-4832C91CA100}"/>
    <cellStyle name="Normal 2 3 8" xfId="2934" xr:uid="{A42DDBF2-9CE2-42A6-B7B9-17FAF5379E83}"/>
    <cellStyle name="Normal 2 3 9" xfId="2935" xr:uid="{F4033EBB-3551-45F9-9A9F-DCA677586EF9}"/>
    <cellStyle name="Normal 2 4" xfId="2936" xr:uid="{85AED868-B728-4748-9F98-C581D785A9D8}"/>
    <cellStyle name="Normal 2 4 2" xfId="2937" xr:uid="{42B676F4-7345-469A-801A-DC44F281643C}"/>
    <cellStyle name="Normal 2 4 3" xfId="2938" xr:uid="{20E327EF-9331-487F-8C91-65051613B584}"/>
    <cellStyle name="Normal 2 4 4" xfId="2939" xr:uid="{D73D2FB9-226D-4F13-B34A-814FB148080C}"/>
    <cellStyle name="Normal 2 4 5" xfId="2940" xr:uid="{B17DE1BD-6C19-48EC-8823-06B096CA084E}"/>
    <cellStyle name="Normal 2 4 6" xfId="2941" xr:uid="{C729206E-C7A0-4C5E-BBE1-1BA4DEEF430B}"/>
    <cellStyle name="Normal 2 4 7" xfId="2942" xr:uid="{EF140FD7-678D-4111-8B58-C9B3EED6BD18}"/>
    <cellStyle name="Normal 2 4 8" xfId="2943" xr:uid="{CE233CB5-89F8-4A5E-9135-12EA76137C7A}"/>
    <cellStyle name="Normal 2 4 9" xfId="2944" xr:uid="{8B7F7AA5-ED58-4494-8F3A-DDC595C27486}"/>
    <cellStyle name="Normal 2 5" xfId="2945" xr:uid="{D4CFE8A2-A6D8-43A8-B06F-506D0D7AFC43}"/>
    <cellStyle name="Normal 2 5 2" xfId="2946" xr:uid="{D93C79C6-CDEF-4704-BDB7-3E961B8AA523}"/>
    <cellStyle name="Normal 2 5 3" xfId="2947" xr:uid="{347E15FB-FAEB-4DE2-B5D4-99BB69E86B8D}"/>
    <cellStyle name="Normal 2 5 4" xfId="2948" xr:uid="{29DCBF10-7FB1-443C-AC31-D0AC7D218E95}"/>
    <cellStyle name="Normal 2 5 5" xfId="2949" xr:uid="{AA3E5A81-381F-4108-853F-B111FC5FD666}"/>
    <cellStyle name="Normal 2 6" xfId="2950" xr:uid="{06E8D445-07A3-4B72-B596-8B3639DA1025}"/>
    <cellStyle name="Normal 2 6 2" xfId="2951" xr:uid="{181254EA-87BD-44EE-8CD1-E6BB4011D839}"/>
    <cellStyle name="Normal 2 6 3" xfId="2952" xr:uid="{2A95B13B-E99F-4DCB-A4F4-6133D7F1A38A}"/>
    <cellStyle name="Normal 2 6 4" xfId="2953" xr:uid="{3A5BB6B5-67D5-4BB8-B07F-9774C3C13D04}"/>
    <cellStyle name="Normal 2 6 5" xfId="2954" xr:uid="{E018ED39-D967-40EE-A6F4-964C25A364CA}"/>
    <cellStyle name="Normal 2 7" xfId="2955" xr:uid="{0755C043-03D4-44AE-BA1C-271935369742}"/>
    <cellStyle name="Normal 2 8" xfId="2956" xr:uid="{9706C7C3-040B-4008-80BA-8ED85FBEDF9A}"/>
    <cellStyle name="Normal 2 9" xfId="2957" xr:uid="{81E81A92-BBD2-450E-A280-444F97457DEB}"/>
    <cellStyle name="Normal 2_Menu" xfId="3919" xr:uid="{AF510104-9DFA-4275-AC9A-8C09E57344A0}"/>
    <cellStyle name="Normal 20" xfId="2958" xr:uid="{3608FFBB-B0C2-41EF-8152-8EDB89771D4B}"/>
    <cellStyle name="Normal 21" xfId="2959" xr:uid="{61ABE50B-D8C9-46CF-A0A6-EF5ED1944D4B}"/>
    <cellStyle name="Normal 22" xfId="2960" xr:uid="{FBAD1BDC-BECB-445E-A801-99BB291A0692}"/>
    <cellStyle name="Normal 3" xfId="2961" xr:uid="{201D7C61-CE37-4438-98CB-C10EB5006287}"/>
    <cellStyle name="Normal 3 2" xfId="2962" xr:uid="{19E02EB8-60E6-4501-BA3A-C850A7CFB520}"/>
    <cellStyle name="Normal 3 2 2" xfId="2963" xr:uid="{C52731F8-E482-4D6E-AF50-26726275BE15}"/>
    <cellStyle name="Normal 3 3" xfId="2964" xr:uid="{C126F016-6256-4E63-90C8-BFE69DC4B58A}"/>
    <cellStyle name="Normal 3 3 2" xfId="2965" xr:uid="{B569E633-183F-42F1-9250-F04549AEC50C}"/>
    <cellStyle name="Normal 3 4" xfId="2966" xr:uid="{A8DBD8C8-BDDC-4686-AC9C-AB69B21F3DF7}"/>
    <cellStyle name="Normal 3 5" xfId="2967" xr:uid="{87DE5BB5-AAA9-4E37-92D5-9419DE15D227}"/>
    <cellStyle name="Normal 3 6" xfId="2968" xr:uid="{4D016B1F-E56C-45C0-906F-6A12B182E47C}"/>
    <cellStyle name="Normal 3 7" xfId="3914" xr:uid="{B9C4BE6C-B840-4BAE-9E7D-506D5C1EB230}"/>
    <cellStyle name="Normal 3_HistoricResComp" xfId="2969" xr:uid="{93F9F233-5678-4FF2-8379-A8926D15E081}"/>
    <cellStyle name="Normal 4" xfId="2970" xr:uid="{E4373439-9A7E-43C9-82E6-A22D9A6048C9}"/>
    <cellStyle name="Normal 4 2" xfId="2971" xr:uid="{226AA221-8D2A-4819-B839-6FB3E2519CED}"/>
    <cellStyle name="Normal 4 2 2" xfId="3920" xr:uid="{627A858B-8A43-4772-9451-25CBA8BB65F0}"/>
    <cellStyle name="Normal 4 3" xfId="2972" xr:uid="{5619129F-1F78-418B-9385-1F1414C0AED4}"/>
    <cellStyle name="Normal 4 4" xfId="2973" xr:uid="{F9580FCF-A833-4EB4-9968-E9087FF6B1D4}"/>
    <cellStyle name="Normal 4 5" xfId="2974" xr:uid="{F4E2F2A3-14FA-4734-A04A-C68D715BB4A0}"/>
    <cellStyle name="Normal 4_HistoricResComp" xfId="2975" xr:uid="{30305629-4795-4F30-8E62-C283B8B4F94E}"/>
    <cellStyle name="Normal 5" xfId="2976" xr:uid="{D5600321-7FBC-40C5-B214-4E53CAA4DB2E}"/>
    <cellStyle name="Normal 5 2" xfId="2977" xr:uid="{717DFE7F-5ACF-4E54-BF59-C3BF7C972142}"/>
    <cellStyle name="Normal 5 2 2" xfId="2978" xr:uid="{304A5666-28D1-4867-BBA4-45FC4A0BC6F0}"/>
    <cellStyle name="Normal 5 2 3" xfId="2979" xr:uid="{F831797E-3D8B-4F71-A3EA-3F931B2B00CE}"/>
    <cellStyle name="Normal 5 2 4" xfId="2980" xr:uid="{7B3AE955-FA26-48DF-8EA3-ABB4ABE7571D}"/>
    <cellStyle name="Normal 5 2 5" xfId="2981" xr:uid="{71F33CC9-BE47-4C41-B38C-4DCB2CCFF44A}"/>
    <cellStyle name="Normal 5 3" xfId="2982" xr:uid="{E77C9DF8-882C-4B94-80DB-9D3D29F71928}"/>
    <cellStyle name="Normal 5 4" xfId="2983" xr:uid="{0442B287-44E0-4542-B705-7AF9C093B215}"/>
    <cellStyle name="Normal 5 5" xfId="2984" xr:uid="{CBCA6EC0-D85A-48AE-A016-27D025E29AB5}"/>
    <cellStyle name="Normal 5 6" xfId="2985" xr:uid="{25C5E05E-378F-40A2-BB01-68CB8CE38B8C}"/>
    <cellStyle name="Normal 5 7" xfId="2986" xr:uid="{9D7D2CCD-246E-487A-959A-A6895696E3BE}"/>
    <cellStyle name="Normal 5 8" xfId="2987" xr:uid="{A6ED8060-627D-4B71-845B-1E991A8E03C7}"/>
    <cellStyle name="Normal 5 9" xfId="2988" xr:uid="{52FF98B5-96C0-409D-B9DB-0D554F1FBC14}"/>
    <cellStyle name="Normal 6" xfId="2989" xr:uid="{E6046B69-C040-4D92-9F80-E8796611882E}"/>
    <cellStyle name="Normal 6 2" xfId="2990" xr:uid="{066D14EF-E15C-4756-BA9A-E29E9381F4B2}"/>
    <cellStyle name="Normal 6 3" xfId="2991" xr:uid="{EE88AEFC-F1F2-4307-91B0-06DD49AD7937}"/>
    <cellStyle name="Normal 6 4" xfId="2992" xr:uid="{263953CC-06EA-4A4C-BB98-0140F48553CE}"/>
    <cellStyle name="Normal 6 5" xfId="2993" xr:uid="{0E33E8A6-647F-4046-B457-38CAA648A5D8}"/>
    <cellStyle name="Normal 6 6" xfId="2994" xr:uid="{DEFFE279-4E26-47F9-A1AC-47A9F143871B}"/>
    <cellStyle name="Normal 7" xfId="2995" xr:uid="{E393FE02-AD89-4AC6-9DA9-28A917C5C48E}"/>
    <cellStyle name="Normal 7 2" xfId="2996" xr:uid="{5F369AE0-1AB7-4F2B-B527-A060FFD09ED1}"/>
    <cellStyle name="Normal 7 3" xfId="2997" xr:uid="{CFCA6E6C-1610-4071-9315-5C43F9B17559}"/>
    <cellStyle name="Normal 7 4" xfId="2998" xr:uid="{8533E25F-86C7-47AC-AD91-33B25118B9E0}"/>
    <cellStyle name="Normal 7 5" xfId="2999" xr:uid="{A4C40439-3A3D-48EB-BA1B-7790C992769B}"/>
    <cellStyle name="Normal 8" xfId="3000" xr:uid="{24C8C228-D013-4746-AA27-D7ECDEDDD032}"/>
    <cellStyle name="Normal 9" xfId="3001" xr:uid="{9D6074B9-4164-4DE6-ACF9-4325F5511F57}"/>
    <cellStyle name="Note 10" xfId="3002" xr:uid="{55160338-5352-41CE-A894-DA8FB210CEB4}"/>
    <cellStyle name="Note 10 2" xfId="3003" xr:uid="{AD0192B4-BEB6-4F4A-B868-CA2E3FF6F527}"/>
    <cellStyle name="Note 10 3" xfId="3004" xr:uid="{A8DDE3BB-5210-4E2C-898D-F262755ED783}"/>
    <cellStyle name="Note 10 4" xfId="3005" xr:uid="{11135FD7-8F1A-41DC-B467-D40E47957821}"/>
    <cellStyle name="Note 10 5" xfId="3006" xr:uid="{16200618-C97D-4266-A1CD-263C60D2AD83}"/>
    <cellStyle name="Note 10 6" xfId="3007" xr:uid="{A0C2166F-947F-45A1-BD75-BA769AFC7F16}"/>
    <cellStyle name="Note 10 7" xfId="3008" xr:uid="{7171BC2C-FE96-4499-A5CD-AC12123032B4}"/>
    <cellStyle name="Note 10 8" xfId="3009" xr:uid="{BAF6DAE5-575E-4B68-830C-09286D093A1E}"/>
    <cellStyle name="Note 10 9" xfId="3010" xr:uid="{EAE85BAC-77C6-4A3D-A08F-6BD2D9FE8A08}"/>
    <cellStyle name="Note 11" xfId="3011" xr:uid="{98B8B428-C77B-482D-9CD6-C2361A55F771}"/>
    <cellStyle name="Note 11 2" xfId="3012" xr:uid="{ABA4A0F7-0427-4EB7-82FC-D678DF5B3316}"/>
    <cellStyle name="Note 11 3" xfId="3013" xr:uid="{2EE7587B-527C-4D8D-8561-1079BB3E2B92}"/>
    <cellStyle name="Note 11 4" xfId="3014" xr:uid="{8B98A54F-28E1-4554-80B0-1904FEC5E063}"/>
    <cellStyle name="Note 11 5" xfId="3015" xr:uid="{31CC6ADC-1E4F-42C6-9E37-442AB516AE3F}"/>
    <cellStyle name="Note 12" xfId="3016" xr:uid="{BBD15F06-37EF-4B4F-88EE-AB17E54B8994}"/>
    <cellStyle name="Note 12 2" xfId="3017" xr:uid="{782D88F5-B13A-42EF-9D57-CF6F9C903DA3}"/>
    <cellStyle name="Note 12 3" xfId="3018" xr:uid="{624C8ED1-8935-4C17-8EFF-8EC1D494ABA1}"/>
    <cellStyle name="Note 12 4" xfId="3019" xr:uid="{236D1C97-8229-4E1C-9B77-602E33FB65F8}"/>
    <cellStyle name="Note 12 5" xfId="3020" xr:uid="{2E00B859-B32C-4DB8-92C7-D495B763E0DE}"/>
    <cellStyle name="Note 13" xfId="3021" xr:uid="{6BFE93C2-095C-4B28-A9D3-83CA68AE21EE}"/>
    <cellStyle name="Note 14" xfId="3022" xr:uid="{33F2DB84-4A4E-4BBB-A722-5E6CB90417D1}"/>
    <cellStyle name="Note 15" xfId="3023" xr:uid="{44C2C367-7C29-4BBA-9289-A3EDD15174F0}"/>
    <cellStyle name="Note 16" xfId="3024" xr:uid="{F1F5733A-6CC8-4DD1-8D33-39ABFCFE53A4}"/>
    <cellStyle name="Note 17" xfId="3025" xr:uid="{2D488953-971D-4E4E-9D8F-73B63357E7BF}"/>
    <cellStyle name="Note 18" xfId="3026" xr:uid="{BB89C2CE-B031-4B71-8AC1-3581E5D077CF}"/>
    <cellStyle name="Note 19" xfId="3027" xr:uid="{DAFF604B-A610-4C73-A360-58DE2DCF9550}"/>
    <cellStyle name="Note 2" xfId="3028" xr:uid="{C73D492E-ED09-4516-BFB1-94DD81125A46}"/>
    <cellStyle name="Note 2 10" xfId="3029" xr:uid="{BC63B423-557C-4BF0-A11C-800C49529991}"/>
    <cellStyle name="Note 2 10 2" xfId="3030" xr:uid="{1D3C1B4E-4D69-4A45-A184-8CAB2DBE61E9}"/>
    <cellStyle name="Note 2 10 3" xfId="3031" xr:uid="{83C98E52-A1B8-4A14-B5E4-2C6BC45150AB}"/>
    <cellStyle name="Note 2 10 4" xfId="3032" xr:uid="{023A2101-95EE-4862-84E8-3BF8BE6A4DFD}"/>
    <cellStyle name="Note 2 10 5" xfId="3033" xr:uid="{D05A6DB3-9776-4972-B226-DDB238FAA00A}"/>
    <cellStyle name="Note 2 11" xfId="3034" xr:uid="{CC4954AE-9EE6-48C6-89D1-2418D63795F0}"/>
    <cellStyle name="Note 2 11 2" xfId="3035" xr:uid="{21B52B8D-5110-4973-B83A-BB91E6BBD063}"/>
    <cellStyle name="Note 2 11 3" xfId="3036" xr:uid="{900399F9-0D4C-45AF-8040-4B97AE05499B}"/>
    <cellStyle name="Note 2 11 4" xfId="3037" xr:uid="{02E313EC-F3E2-498D-B974-8DFB5941EE08}"/>
    <cellStyle name="Note 2 11 5" xfId="3038" xr:uid="{E1424715-F8E8-442D-81C5-85BDAD6E454A}"/>
    <cellStyle name="Note 2 12" xfId="3039" xr:uid="{EE38F539-030F-4465-92C1-84C2959B1336}"/>
    <cellStyle name="Note 2 13" xfId="3040" xr:uid="{D6AE9662-5C98-457A-9C75-ACB9A71403F9}"/>
    <cellStyle name="Note 2 14" xfId="3041" xr:uid="{681E394D-58BB-4997-A907-2C17002569AC}"/>
    <cellStyle name="Note 2 15" xfId="3042" xr:uid="{4617760B-D611-4ACF-B190-F702DFFC800E}"/>
    <cellStyle name="Note 2 16" xfId="3043" xr:uid="{FA40DF50-A9A8-404F-9373-8F4F9F8B260C}"/>
    <cellStyle name="Note 2 17" xfId="3044" xr:uid="{855391DC-47AC-48C1-9A18-6E5481CA752D}"/>
    <cellStyle name="Note 2 18" xfId="3045" xr:uid="{2BE2FE8F-7695-42E5-AB88-664002F545FB}"/>
    <cellStyle name="Note 2 19" xfId="3046" xr:uid="{195B15D6-4157-4A9D-8C6C-E9E4BF7DCCD6}"/>
    <cellStyle name="Note 2 2" xfId="3047" xr:uid="{7BBAE038-5526-4364-933D-84FEF7EB6E7D}"/>
    <cellStyle name="Note 2 2 2" xfId="3048" xr:uid="{DEF49AE7-20EB-4B36-A7E8-A6BBBC89CF37}"/>
    <cellStyle name="Note 2 2 3" xfId="3049" xr:uid="{D64D0CC1-7479-4D26-8DBE-41F491498144}"/>
    <cellStyle name="Note 2 2 4" xfId="3050" xr:uid="{491574E0-E814-419B-824E-3F63E7205B67}"/>
    <cellStyle name="Note 2 2 5" xfId="3051" xr:uid="{1D83662A-1594-4999-AF99-EB79F57371C5}"/>
    <cellStyle name="Note 2 2 6" xfId="3052" xr:uid="{861C46DA-AC1F-46F4-B9F2-B115E83F405B}"/>
    <cellStyle name="Note 2 2 7" xfId="3053" xr:uid="{245E8017-851E-4439-AB99-3A0CBD54BAB6}"/>
    <cellStyle name="Note 2 2 8" xfId="3054" xr:uid="{6ADEFD38-BDED-485B-9999-5C8BF15F569B}"/>
    <cellStyle name="Note 2 2 9" xfId="3055" xr:uid="{0A790B93-2040-49A5-9CAC-E880EC0A04EB}"/>
    <cellStyle name="Note 2 20" xfId="3056" xr:uid="{EBB9D73C-A152-4650-831F-3CE72C2E13D4}"/>
    <cellStyle name="Note 2 21" xfId="3057" xr:uid="{68369828-3AE7-4E19-A8FB-76175B3FAB29}"/>
    <cellStyle name="Note 2 22" xfId="3058" xr:uid="{81478C1A-04C6-4DCA-A8B1-0E18180D7B5A}"/>
    <cellStyle name="Note 2 23" xfId="3059" xr:uid="{3F0FA70B-6668-40AC-8028-1591496A8283}"/>
    <cellStyle name="Note 2 24" xfId="3060" xr:uid="{647F77FA-391E-414B-B353-E60284D553F1}"/>
    <cellStyle name="Note 2 25" xfId="3061" xr:uid="{B958225D-44A4-44DA-8AC6-4D9FB30F50EA}"/>
    <cellStyle name="Note 2 26" xfId="3062" xr:uid="{7169F91D-6160-453D-AA74-D01440311203}"/>
    <cellStyle name="Note 2 3" xfId="3063" xr:uid="{210F4A23-46C7-4A0F-BFF6-D91D44685E3B}"/>
    <cellStyle name="Note 2 3 2" xfId="3064" xr:uid="{A0C0F856-A2A7-40B7-95FF-DCDA917A5D5F}"/>
    <cellStyle name="Note 2 3 3" xfId="3065" xr:uid="{F36A4E15-D0D6-404A-9EF1-B596336F6F11}"/>
    <cellStyle name="Note 2 3 4" xfId="3066" xr:uid="{747C21F8-69A6-47DC-80DB-A2F549D02453}"/>
    <cellStyle name="Note 2 3 5" xfId="3067" xr:uid="{2C1E61E7-9A9D-421A-BA2D-DA1D351E81F0}"/>
    <cellStyle name="Note 2 3 6" xfId="3068" xr:uid="{CE8800C0-8A44-4FCD-B90A-812DC574976A}"/>
    <cellStyle name="Note 2 3 7" xfId="3069" xr:uid="{EE6A415E-C6EF-4BB3-ADDD-6AF61B1DB9FC}"/>
    <cellStyle name="Note 2 3 8" xfId="3070" xr:uid="{1888E48B-60D2-405E-957E-ABC9A7BC4876}"/>
    <cellStyle name="Note 2 3 9" xfId="3071" xr:uid="{94FEB4B9-F301-47DF-883F-91D19AFE2196}"/>
    <cellStyle name="Note 2 4" xfId="3072" xr:uid="{3DEAA289-725C-4846-A176-2B6819C242D3}"/>
    <cellStyle name="Note 2 4 2" xfId="3073" xr:uid="{674F4D92-83AE-47CE-87E7-D30499185DAD}"/>
    <cellStyle name="Note 2 4 3" xfId="3074" xr:uid="{0E458E35-35F0-4989-8A37-F619E37B5E68}"/>
    <cellStyle name="Note 2 4 4" xfId="3075" xr:uid="{13FF9C23-F77E-4870-B378-8EC81EEA264F}"/>
    <cellStyle name="Note 2 4 5" xfId="3076" xr:uid="{ED6A5E10-A05E-4005-9572-C50CB41B6ACA}"/>
    <cellStyle name="Note 2 4 6" xfId="3077" xr:uid="{9FD1934B-FFEF-4F27-AE25-4347BE80ECBF}"/>
    <cellStyle name="Note 2 4 7" xfId="3078" xr:uid="{87ED87FC-05D4-45DF-8FF2-9A928745AF7E}"/>
    <cellStyle name="Note 2 4 8" xfId="3079" xr:uid="{614BBA09-988D-4A93-9901-BFA50DCC46C3}"/>
    <cellStyle name="Note 2 4 9" xfId="3080" xr:uid="{DD53FADD-FDD1-41CF-A8C0-AC8B143640C5}"/>
    <cellStyle name="Note 2 5" xfId="3081" xr:uid="{7279F158-1AB7-4CBA-B6F4-2C6FE5A4444E}"/>
    <cellStyle name="Note 2 5 2" xfId="3082" xr:uid="{EEA082D4-835F-4D8C-AF42-3CC1676061D3}"/>
    <cellStyle name="Note 2 5 3" xfId="3083" xr:uid="{0E5BAABD-D01A-47B3-94A9-7B849C35C10E}"/>
    <cellStyle name="Note 2 5 4" xfId="3084" xr:uid="{BCB1BF6C-F811-4522-9093-51D3744C56FB}"/>
    <cellStyle name="Note 2 5 5" xfId="3085" xr:uid="{06B4C300-05F0-4461-93F3-DD733051CDEF}"/>
    <cellStyle name="Note 2 5 6" xfId="3086" xr:uid="{132E3399-2FFA-489B-99FE-FA256CA8B097}"/>
    <cellStyle name="Note 2 5 7" xfId="3087" xr:uid="{8DEE8CED-BB0E-4360-857E-7587FB964EE1}"/>
    <cellStyle name="Note 2 5 8" xfId="3088" xr:uid="{007AAE3D-4D8A-4A28-9AEB-56CB1BA80413}"/>
    <cellStyle name="Note 2 5 9" xfId="3089" xr:uid="{EACD1E86-7B38-4A18-98A5-62C2B60B83B4}"/>
    <cellStyle name="Note 2 6" xfId="3090" xr:uid="{ABB1A4E5-E785-4230-83DA-490B5B430F7B}"/>
    <cellStyle name="Note 2 6 2" xfId="3091" xr:uid="{2DA6741F-9E10-41C7-8173-BE945838653C}"/>
    <cellStyle name="Note 2 6 3" xfId="3092" xr:uid="{63C0C185-6696-42B9-BE21-403154AC35E1}"/>
    <cellStyle name="Note 2 6 4" xfId="3093" xr:uid="{B716DB94-13A5-4C57-929D-EF002C698F6F}"/>
    <cellStyle name="Note 2 6 5" xfId="3094" xr:uid="{30A556A2-B0A3-48B2-8817-FC90165BD591}"/>
    <cellStyle name="Note 2 7" xfId="3095" xr:uid="{B8E5DCCB-4FB1-4410-8D6E-8ADA2A08F0BF}"/>
    <cellStyle name="Note 2 7 2" xfId="3096" xr:uid="{ADB2597D-B0A9-41A0-8ABA-2CF5CFF5F74A}"/>
    <cellStyle name="Note 2 7 3" xfId="3097" xr:uid="{9470CBC8-12AF-4E14-BB62-8EDD3F63DE63}"/>
    <cellStyle name="Note 2 7 4" xfId="3098" xr:uid="{1AEB586A-0F7C-4465-A11A-B681A269E51A}"/>
    <cellStyle name="Note 2 7 5" xfId="3099" xr:uid="{1589EE1C-9803-4657-B402-BC2474DB6B3E}"/>
    <cellStyle name="Note 2 8" xfId="3100" xr:uid="{BFCEF30B-2A1D-443D-A330-FC199B500D8F}"/>
    <cellStyle name="Note 2 8 2" xfId="3101" xr:uid="{7527240B-146C-47DF-9227-0C42485EBF81}"/>
    <cellStyle name="Note 2 8 3" xfId="3102" xr:uid="{58BE3BB6-DB4B-4429-809E-2F855EDB9963}"/>
    <cellStyle name="Note 2 8 4" xfId="3103" xr:uid="{19C64ABF-74C4-4292-9EF9-B85C800DA6B4}"/>
    <cellStyle name="Note 2 8 5" xfId="3104" xr:uid="{21382054-2B9F-439F-872A-30EAE1400416}"/>
    <cellStyle name="Note 2 9" xfId="3105" xr:uid="{788065E8-1618-4B48-A4B5-D78097EA5DDB}"/>
    <cellStyle name="Note 2 9 2" xfId="3106" xr:uid="{0FC6A979-6E1A-4A3B-8FC2-F0ACA2B547EC}"/>
    <cellStyle name="Note 2 9 3" xfId="3107" xr:uid="{A1EB02C2-9278-4328-ADD9-7CA84103AEA7}"/>
    <cellStyle name="Note 2 9 4" xfId="3108" xr:uid="{6A63DA15-0A00-4E93-9CF2-D8AE8D19C8FA}"/>
    <cellStyle name="Note 2 9 5" xfId="3109" xr:uid="{E9FBDCAA-5C58-4F57-911C-0DED9A76B897}"/>
    <cellStyle name="Note 20" xfId="3110" xr:uid="{7B40512F-A361-427C-937F-A68E03902332}"/>
    <cellStyle name="Note 21" xfId="3111" xr:uid="{7A048BFA-F8B0-44B6-9D8F-6C1BD7463952}"/>
    <cellStyle name="Note 22" xfId="3112" xr:uid="{3B330E48-C528-450D-B6D0-9B38DA82FEF1}"/>
    <cellStyle name="Note 23" xfId="3113" xr:uid="{C2EB5E30-BD13-45C6-A497-66CD58A72A96}"/>
    <cellStyle name="Note 24" xfId="3114" xr:uid="{29222B31-AC40-4400-B885-2EADD09655F7}"/>
    <cellStyle name="Note 25" xfId="3115" xr:uid="{7FE13206-603F-421C-9373-A1948890BA63}"/>
    <cellStyle name="Note 26" xfId="3116" xr:uid="{7F0EB165-B027-4A27-8D3B-E39EA743D700}"/>
    <cellStyle name="Note 27" xfId="3117" xr:uid="{796414BF-6CC1-43A4-9A14-3E140F093F4A}"/>
    <cellStyle name="Note 28" xfId="3118" xr:uid="{7F1F9C78-5D39-4FF6-BEE4-27B186ECFE2F}"/>
    <cellStyle name="Note 29" xfId="3119" xr:uid="{AA4D95A5-3D85-48BE-A4B6-6A838AA0C790}"/>
    <cellStyle name="Note 3" xfId="3120" xr:uid="{605BBF8F-F645-47D8-977A-0359B950AA3A}"/>
    <cellStyle name="Note 3 10" xfId="3121" xr:uid="{829B90F1-212E-4D55-A0BA-6CE0995596F0}"/>
    <cellStyle name="Note 3 11" xfId="3122" xr:uid="{DC177B91-3277-4C20-8BAE-97097C5BF2EF}"/>
    <cellStyle name="Note 3 12" xfId="3123" xr:uid="{7608F068-BD17-42F4-BE65-3B045C29B347}"/>
    <cellStyle name="Note 3 13" xfId="3124" xr:uid="{A92EDD45-36E7-499F-A0D6-8CB039F01DE9}"/>
    <cellStyle name="Note 3 14" xfId="3125" xr:uid="{E1175780-D776-4240-96F7-50FB61F414CA}"/>
    <cellStyle name="Note 3 15" xfId="3126" xr:uid="{80E2126A-32E5-40AF-92E4-D7C5607B1189}"/>
    <cellStyle name="Note 3 16" xfId="3127" xr:uid="{1B8C5D0A-077A-4845-89ED-47A90A7886CE}"/>
    <cellStyle name="Note 3 17" xfId="3128" xr:uid="{3081014A-3A76-4AF1-A4DF-3511307BDB79}"/>
    <cellStyle name="Note 3 18" xfId="3129" xr:uid="{49676D4C-A6DF-439F-AF9F-29B0024A91B6}"/>
    <cellStyle name="Note 3 19" xfId="3130" xr:uid="{7F5854CD-BB89-4A4F-AF40-36F403566989}"/>
    <cellStyle name="Note 3 2" xfId="3131" xr:uid="{0620828F-4909-4055-8A9A-FD263A81338B}"/>
    <cellStyle name="Note 3 20" xfId="3132" xr:uid="{FCD6891C-2B4A-4BA1-A8AF-DCC6A625F31B}"/>
    <cellStyle name="Note 3 3" xfId="3133" xr:uid="{1D454DDA-EA35-4D89-B97B-5A74B225FBB6}"/>
    <cellStyle name="Note 3 4" xfId="3134" xr:uid="{3E5CEC67-FC1B-4E7E-9D6E-1B19D3EC1251}"/>
    <cellStyle name="Note 3 5" xfId="3135" xr:uid="{DD191287-5294-4B3A-A723-46028071FF8F}"/>
    <cellStyle name="Note 3 6" xfId="3136" xr:uid="{C1CA02DE-40FB-4CE8-B73A-2F361471E08E}"/>
    <cellStyle name="Note 3 7" xfId="3137" xr:uid="{4C3AA7C4-FB6E-422D-BA9F-5FC864EA71B0}"/>
    <cellStyle name="Note 3 8" xfId="3138" xr:uid="{83FCC5D4-3ECC-4430-9D6B-495E870C7CA6}"/>
    <cellStyle name="Note 3 9" xfId="3139" xr:uid="{B854D087-A7A4-4BFD-BC6E-F787D150D7DD}"/>
    <cellStyle name="Note 30" xfId="3140" xr:uid="{35A82800-805F-4EAE-A680-6EFCEDA3A75E}"/>
    <cellStyle name="Note 31" xfId="3141" xr:uid="{7ABDEA22-394A-4F92-8DDD-4FC9AAA79429}"/>
    <cellStyle name="Note 32" xfId="3142" xr:uid="{6D46B49C-B8E5-4855-B1BC-AA28EC1EBFEF}"/>
    <cellStyle name="Note 33" xfId="3143" xr:uid="{B850D024-9A3F-4445-8B07-DA241FBDC6D8}"/>
    <cellStyle name="Note 34" xfId="3144" xr:uid="{FA134DBE-6BBD-4DD1-ACAC-BC26A9886DB2}"/>
    <cellStyle name="Note 35" xfId="3145" xr:uid="{E1CE09DD-E7AF-4B27-9A99-EE711013AE43}"/>
    <cellStyle name="Note 36" xfId="3146" xr:uid="{D5592572-CAF1-4504-BA1E-B35CCB5DCDE4}"/>
    <cellStyle name="Note 37" xfId="3147" xr:uid="{58DBEBFA-11A5-4B1E-A32E-B003D0D4BEE3}"/>
    <cellStyle name="Note 38" xfId="3148" xr:uid="{767C9307-4FE5-411E-91A1-C27E7B607BCA}"/>
    <cellStyle name="Note 4" xfId="3149" xr:uid="{E55661AE-EB08-43CA-9BC1-66EFB5DAE277}"/>
    <cellStyle name="Note 4 10" xfId="3150" xr:uid="{3D2577C0-7CE3-49BF-A83B-3DEE3BD15E6A}"/>
    <cellStyle name="Note 4 11" xfId="3151" xr:uid="{7C7C4FE6-7812-4699-89AB-B0C45371CD93}"/>
    <cellStyle name="Note 4 12" xfId="3152" xr:uid="{0131EF7E-39C6-45E5-B07C-740C82F240AD}"/>
    <cellStyle name="Note 4 13" xfId="3153" xr:uid="{0B40A15D-5871-4E07-8ADA-1EBF2852DE42}"/>
    <cellStyle name="Note 4 14" xfId="3154" xr:uid="{B99705AE-AC23-42F1-A509-F9EC3B286A55}"/>
    <cellStyle name="Note 4 15" xfId="3155" xr:uid="{B1718646-D35B-4427-AE36-A641059DC64C}"/>
    <cellStyle name="Note 4 16" xfId="3156" xr:uid="{DB729E0D-15B8-40E9-9F17-EFE4ED20040F}"/>
    <cellStyle name="Note 4 17" xfId="3157" xr:uid="{AB8BAE8E-5F15-4CBF-9D7C-D6038876E419}"/>
    <cellStyle name="Note 4 18" xfId="3158" xr:uid="{F0148B08-22D2-498D-86D3-8A3DB2093A79}"/>
    <cellStyle name="Note 4 19" xfId="3159" xr:uid="{7ED53B0A-297F-4407-9143-0F0FC866D545}"/>
    <cellStyle name="Note 4 2" xfId="3160" xr:uid="{35C869E7-8436-4030-A647-919B54E7970A}"/>
    <cellStyle name="Note 4 20" xfId="3161" xr:uid="{F36D8BB6-B5A2-45CB-99CC-1E02F6E982B5}"/>
    <cellStyle name="Note 4 3" xfId="3162" xr:uid="{2E3F607E-8EE0-4E8D-8579-64D5E5E0B8B7}"/>
    <cellStyle name="Note 4 4" xfId="3163" xr:uid="{CC0EACD6-DD90-4E37-BA8B-1B77D326A6FC}"/>
    <cellStyle name="Note 4 5" xfId="3164" xr:uid="{C621A3C1-0B91-4795-9853-F373C3598D39}"/>
    <cellStyle name="Note 4 6" xfId="3165" xr:uid="{3BE3619B-F7B8-4547-AE7D-709C29612474}"/>
    <cellStyle name="Note 4 7" xfId="3166" xr:uid="{192E0D5E-2461-43C0-9B33-E101A3B700C5}"/>
    <cellStyle name="Note 4 8" xfId="3167" xr:uid="{0244CC93-698C-412F-BFC7-F611F84AF356}"/>
    <cellStyle name="Note 4 9" xfId="3168" xr:uid="{25700A7D-9D09-4B68-A794-DD497CB7AC84}"/>
    <cellStyle name="Note 5" xfId="3169" xr:uid="{166CE342-1391-4A3E-9C97-A98FAC2F2EE6}"/>
    <cellStyle name="Note 5 10" xfId="3170" xr:uid="{EF13CF2B-A773-4727-843B-C203987F31DE}"/>
    <cellStyle name="Note 5 11" xfId="3171" xr:uid="{B17C4416-23A5-4D46-A608-1C30C959C2B7}"/>
    <cellStyle name="Note 5 12" xfId="3172" xr:uid="{767E74C6-BE08-4B8F-996B-BA543731D193}"/>
    <cellStyle name="Note 5 13" xfId="3173" xr:uid="{E05B4822-373D-4F88-B014-F6C9521D87AD}"/>
    <cellStyle name="Note 5 14" xfId="3174" xr:uid="{04B1D078-A0F1-4CFB-A16F-554F79474B1C}"/>
    <cellStyle name="Note 5 15" xfId="3175" xr:uid="{CC16ED8B-C889-4CBB-B52B-A909651BD045}"/>
    <cellStyle name="Note 5 16" xfId="3176" xr:uid="{5FF25463-3250-4B25-A52E-49CD83AC38A7}"/>
    <cellStyle name="Note 5 17" xfId="3177" xr:uid="{32FC9468-9AFA-4469-9118-D2FEBCACE02A}"/>
    <cellStyle name="Note 5 18" xfId="3178" xr:uid="{ABE2A740-29CC-41C7-8A10-56843FAB56D8}"/>
    <cellStyle name="Note 5 19" xfId="3179" xr:uid="{CC4A003F-78D8-41D6-8EDB-5257EB9DF0FA}"/>
    <cellStyle name="Note 5 2" xfId="3180" xr:uid="{CA9B4EFA-BE12-45E1-869C-8C9E2C084772}"/>
    <cellStyle name="Note 5 20" xfId="3181" xr:uid="{17EFECB1-8197-4478-97DA-D0D0B5AE632A}"/>
    <cellStyle name="Note 5 3" xfId="3182" xr:uid="{AE4BFBCC-1CDA-4D87-850C-0054D50B4691}"/>
    <cellStyle name="Note 5 4" xfId="3183" xr:uid="{06376E25-D8B9-4A18-8793-B4E9004AB4C6}"/>
    <cellStyle name="Note 5 5" xfId="3184" xr:uid="{93979DFA-B509-4C4B-BEC7-7E6619B89B9D}"/>
    <cellStyle name="Note 5 6" xfId="3185" xr:uid="{CE525A0E-3DB6-440B-9489-FEFB60B1D410}"/>
    <cellStyle name="Note 5 7" xfId="3186" xr:uid="{1AE7B19D-C66B-4272-A958-BBCE4B962C26}"/>
    <cellStyle name="Note 5 8" xfId="3187" xr:uid="{7100C9A2-FA7D-4D0F-80B2-9FD8D99CF7AE}"/>
    <cellStyle name="Note 5 9" xfId="3188" xr:uid="{12120390-A992-46EA-825B-3D434306F5DA}"/>
    <cellStyle name="Note 6" xfId="3189" xr:uid="{2F285141-6565-444B-90E1-B73E829D87FE}"/>
    <cellStyle name="Note 6 10" xfId="3190" xr:uid="{D88FED4B-5E3E-422B-B000-188D74A8DB85}"/>
    <cellStyle name="Note 6 11" xfId="3191" xr:uid="{3EB59C22-2FA9-40EE-B82F-B755AA7A2980}"/>
    <cellStyle name="Note 6 12" xfId="3192" xr:uid="{29B1AFAE-97C2-4FEB-9D8B-6A15631231A1}"/>
    <cellStyle name="Note 6 13" xfId="3193" xr:uid="{79C46C87-D7EE-471C-882D-96F992205BA6}"/>
    <cellStyle name="Note 6 14" xfId="3194" xr:uid="{E588BE91-D159-4E6E-8377-826FDF619739}"/>
    <cellStyle name="Note 6 15" xfId="3195" xr:uid="{B14CC98D-8A72-46FE-8831-B7086A43EE64}"/>
    <cellStyle name="Note 6 16" xfId="3196" xr:uid="{462825C9-DB7D-485C-A7F4-2B26047F2640}"/>
    <cellStyle name="Note 6 17" xfId="3197" xr:uid="{C8545EA5-BA62-441D-9B6C-8C41E7370579}"/>
    <cellStyle name="Note 6 18" xfId="3198" xr:uid="{F5459160-B1CB-4FA3-8803-0714E7B2B7E4}"/>
    <cellStyle name="Note 6 19" xfId="3199" xr:uid="{4D183F48-54D8-453B-90C8-48FD9CC62298}"/>
    <cellStyle name="Note 6 2" xfId="3200" xr:uid="{C5435A85-0FFD-4B4A-B9A5-B29441CA47B2}"/>
    <cellStyle name="Note 6 3" xfId="3201" xr:uid="{0AE25279-C482-4ECE-A071-17B58EC3A2A8}"/>
    <cellStyle name="Note 6 4" xfId="3202" xr:uid="{A724B39A-54E5-40F3-9DC3-D374EBC911E3}"/>
    <cellStyle name="Note 6 5" xfId="3203" xr:uid="{41B5C273-DEC6-40FC-8755-D45D080EE1B5}"/>
    <cellStyle name="Note 6 6" xfId="3204" xr:uid="{2EE70628-8CDB-484D-9B44-8E630F88376C}"/>
    <cellStyle name="Note 6 7" xfId="3205" xr:uid="{671C7BBE-6263-417A-865D-E61CD0B06A0D}"/>
    <cellStyle name="Note 6 8" xfId="3206" xr:uid="{B3FB4D01-A78E-481C-9767-6AC946B6F5A9}"/>
    <cellStyle name="Note 6 9" xfId="3207" xr:uid="{A54F1E00-F305-494B-934C-8F459E23F448}"/>
    <cellStyle name="Note 7" xfId="3208" xr:uid="{015524F4-5AAA-42FD-AEC5-FF855638DE15}"/>
    <cellStyle name="Note 7 10" xfId="3209" xr:uid="{D5E7E1B8-BEDF-4744-B976-5F0EBF3C226B}"/>
    <cellStyle name="Note 7 11" xfId="3210" xr:uid="{977048FB-DD5F-429C-BBE5-718733CF5B5B}"/>
    <cellStyle name="Note 7 12" xfId="3211" xr:uid="{459DAC1B-24DF-4208-9637-444F4783DD92}"/>
    <cellStyle name="Note 7 13" xfId="3212" xr:uid="{4FDE68C9-39A5-4111-B180-DCEE1DA840EB}"/>
    <cellStyle name="Note 7 14" xfId="3213" xr:uid="{7C581B28-ED89-43F4-BF32-9A3F57665D5F}"/>
    <cellStyle name="Note 7 15" xfId="3214" xr:uid="{BB4CB2C7-4291-4F00-AB37-A1F618156B8A}"/>
    <cellStyle name="Note 7 16" xfId="3215" xr:uid="{281C15A9-E5E6-4DD4-99D8-16B4206C2A34}"/>
    <cellStyle name="Note 7 17" xfId="3216" xr:uid="{9CA7A980-2BBD-4A47-B203-3DAB2A371FC3}"/>
    <cellStyle name="Note 7 18" xfId="3217" xr:uid="{52D45160-4781-4C29-8C7E-71C5E0F6C385}"/>
    <cellStyle name="Note 7 2" xfId="3218" xr:uid="{D4A0AF16-AAF2-4BAE-B382-B068A6EEF4F4}"/>
    <cellStyle name="Note 7 3" xfId="3219" xr:uid="{FBF297AC-85D0-4460-9FBA-8046FCE19CB1}"/>
    <cellStyle name="Note 7 4" xfId="3220" xr:uid="{365BDC9E-650E-4700-8AB1-51AB8224C8E4}"/>
    <cellStyle name="Note 7 5" xfId="3221" xr:uid="{B5D4A6EE-8554-4F8F-BDC0-40A0BB4D3DF1}"/>
    <cellStyle name="Note 7 6" xfId="3222" xr:uid="{09A74277-27CA-4E31-8741-7E382BB32123}"/>
    <cellStyle name="Note 7 7" xfId="3223" xr:uid="{3F304582-5B3B-40FA-83E5-41CDBDB4575F}"/>
    <cellStyle name="Note 7 8" xfId="3224" xr:uid="{30F635B5-D74C-4A46-82E3-830FE1E49298}"/>
    <cellStyle name="Note 7 9" xfId="3225" xr:uid="{5A8E1D3C-BF4D-434D-89E0-55E047DE51A8}"/>
    <cellStyle name="Note 8" xfId="3226" xr:uid="{27AA6E9B-652D-4335-85FD-DF7F414FAA96}"/>
    <cellStyle name="Note 8 10" xfId="3227" xr:uid="{8C669ED9-DD01-4A94-911F-4C8EE8D6D1ED}"/>
    <cellStyle name="Note 8 11" xfId="3228" xr:uid="{1128B5C6-9B8E-4CEC-A24C-FD50E653E02C}"/>
    <cellStyle name="Note 8 12" xfId="3229" xr:uid="{BF0A0F42-6339-445F-A131-9950CA368816}"/>
    <cellStyle name="Note 8 13" xfId="3230" xr:uid="{DB18A2F0-4430-442A-B815-17758EECFDEA}"/>
    <cellStyle name="Note 8 14" xfId="3231" xr:uid="{05E0904B-0A53-448C-9D67-1A0F8EAD69E9}"/>
    <cellStyle name="Note 8 15" xfId="3232" xr:uid="{1A1BB054-AFF1-4BB5-B3DC-A3E75F040D86}"/>
    <cellStyle name="Note 8 16" xfId="3233" xr:uid="{C49C7092-55BF-4B35-88EF-D53234D808DC}"/>
    <cellStyle name="Note 8 17" xfId="3234" xr:uid="{278DE0B0-A9E5-49EE-B89B-856C7019FE7D}"/>
    <cellStyle name="Note 8 18" xfId="3235" xr:uid="{CB66AC9F-BB9B-4DC6-9A67-5C08D4AB66F7}"/>
    <cellStyle name="Note 8 2" xfId="3236" xr:uid="{27D342AB-C146-4674-99C2-CD476BBF6F3A}"/>
    <cellStyle name="Note 8 3" xfId="3237" xr:uid="{B082F50D-B9CB-4D33-911E-F576BF1EB230}"/>
    <cellStyle name="Note 8 4" xfId="3238" xr:uid="{31784064-F0FE-49AB-887C-5423719FA5EF}"/>
    <cellStyle name="Note 8 5" xfId="3239" xr:uid="{00364D25-DBEC-494B-9277-296B270934D1}"/>
    <cellStyle name="Note 8 6" xfId="3240" xr:uid="{BDD3D407-BBB4-495A-8F9B-10DA903A2EAC}"/>
    <cellStyle name="Note 8 7" xfId="3241" xr:uid="{545E16B4-849A-40F1-BD43-75BB167566E0}"/>
    <cellStyle name="Note 8 8" xfId="3242" xr:uid="{F25D31C5-BF02-452C-9601-505AFE00D4EC}"/>
    <cellStyle name="Note 8 9" xfId="3243" xr:uid="{F80EB54B-4776-4CE4-81E5-265BBF11336A}"/>
    <cellStyle name="Note 9" xfId="3244" xr:uid="{406DED23-296F-46F8-909B-5E7B2A6FC2C5}"/>
    <cellStyle name="Note 9 10" xfId="3245" xr:uid="{CA030EE6-317A-4223-ACE7-4CB2970EBFAF}"/>
    <cellStyle name="Note 9 11" xfId="3246" xr:uid="{0EE40372-F924-4584-8380-6C4D011BB75C}"/>
    <cellStyle name="Note 9 12" xfId="3247" xr:uid="{DE6935CD-94BF-48D1-B6DD-EFB7B7CEA9BB}"/>
    <cellStyle name="Note 9 13" xfId="3248" xr:uid="{0784303C-8932-42BC-B70F-FEAB48FA7AA8}"/>
    <cellStyle name="Note 9 2" xfId="3249" xr:uid="{A0393ACD-4654-4B58-8A86-7693840B0D4A}"/>
    <cellStyle name="Note 9 3" xfId="3250" xr:uid="{78DBFAC7-C73A-49DA-A264-E585CE2FFAAF}"/>
    <cellStyle name="Note 9 4" xfId="3251" xr:uid="{72DB9622-0B00-4F92-81DA-341778955AF9}"/>
    <cellStyle name="Note 9 5" xfId="3252" xr:uid="{D06039FB-DE19-4B4A-8C07-0E19888CC514}"/>
    <cellStyle name="Note 9 6" xfId="3253" xr:uid="{D1D2A871-AE62-4A11-9587-0C8380EEA2ED}"/>
    <cellStyle name="Note 9 7" xfId="3254" xr:uid="{A2642752-5C5C-4BB2-BFC3-47AA545CA61B}"/>
    <cellStyle name="Note 9 8" xfId="3255" xr:uid="{4CAE4650-05F6-423F-B4D7-93675135DCFA}"/>
    <cellStyle name="Note 9 9" xfId="3256" xr:uid="{B4999382-4171-4F09-A051-DB1954227137}"/>
    <cellStyle name="nplosion_borders" xfId="3257" xr:uid="{8A8B58DC-6A1D-4090-9ADF-FDECBB95D738}"/>
    <cellStyle name="Output 10" xfId="3258" xr:uid="{D9A82C64-1962-4D86-B1F2-365EB004D40C}"/>
    <cellStyle name="Output 11" xfId="3259" xr:uid="{8A5B55A2-864C-48BC-8A1A-1F795C0818E0}"/>
    <cellStyle name="Output 12" xfId="3260" xr:uid="{DE00C536-1F29-4FC1-9B00-006407DDAEFC}"/>
    <cellStyle name="Output 13" xfId="3261" xr:uid="{3330CCEA-9D2F-4AAF-B1CA-E477AE41A75F}"/>
    <cellStyle name="Output 14" xfId="3262" xr:uid="{0F84E124-9953-49DE-A8DF-DDA012D7648F}"/>
    <cellStyle name="Output 15" xfId="3263" xr:uid="{81920F12-E087-44C8-BF21-F2EC01816D13}"/>
    <cellStyle name="Output 16" xfId="3264" xr:uid="{D36C3F11-DCF5-4651-A1BA-A65C966C027B}"/>
    <cellStyle name="Output 17" xfId="3265" xr:uid="{F977C79B-7A37-49D3-BAB8-6C71B1061DA6}"/>
    <cellStyle name="Output 18" xfId="3266" xr:uid="{E8CFFB8D-2679-4650-9CD6-5635E2B58A58}"/>
    <cellStyle name="Output 19" xfId="3267" xr:uid="{1206F05B-872C-4C5D-8CED-1FAFC9FC55AC}"/>
    <cellStyle name="Output 2" xfId="3268" xr:uid="{5A8C3586-2207-4BCF-BE44-BD5FEF4BCFDE}"/>
    <cellStyle name="Output 2 10" xfId="3269" xr:uid="{3E856D6F-16B1-4C83-BBF9-5123CA1323F8}"/>
    <cellStyle name="Output 2 11" xfId="3270" xr:uid="{C8F5C836-D3A9-42CB-8959-FB4E575C538B}"/>
    <cellStyle name="Output 2 12" xfId="3271" xr:uid="{B3024EC8-93F5-4717-93F3-F669F7B52824}"/>
    <cellStyle name="Output 2 13" xfId="3272" xr:uid="{0FA32AFA-07B9-4E59-9428-EE633A139CB4}"/>
    <cellStyle name="Output 2 14" xfId="3273" xr:uid="{741CD23B-9E13-40AB-995D-B77AE83C3416}"/>
    <cellStyle name="Output 2 15" xfId="3274" xr:uid="{165ABAF4-B995-403B-98BC-8940FF3A9E06}"/>
    <cellStyle name="Output 2 16" xfId="3275" xr:uid="{0BD5E766-2B3B-479A-8E57-49F1A1A27DD8}"/>
    <cellStyle name="Output 2 17" xfId="3276" xr:uid="{45B35C64-8AED-4909-8734-0088ADDD95EE}"/>
    <cellStyle name="Output 2 18" xfId="3277" xr:uid="{B85804D4-3BC8-4131-9249-AEEB01E033B3}"/>
    <cellStyle name="Output 2 2" xfId="3278" xr:uid="{D94811D2-44D9-4297-B6EC-7A298907077E}"/>
    <cellStyle name="Output 2 2 2" xfId="3279" xr:uid="{CDA45315-A51B-4366-A17B-CFE829CDD134}"/>
    <cellStyle name="Output 2 2 3" xfId="3280" xr:uid="{C6377280-EEA4-4D76-8CF6-D6673FF79C61}"/>
    <cellStyle name="Output 2 2 4" xfId="3281" xr:uid="{D4FF344E-F978-4D5F-A20E-7FE78ACAB615}"/>
    <cellStyle name="Output 2 2 5" xfId="3282" xr:uid="{9A88F7F2-4B88-479C-AB7F-445551494C70}"/>
    <cellStyle name="Output 2 3" xfId="3283" xr:uid="{7582BFDC-F358-4838-A7AA-2F8255A5AFA4}"/>
    <cellStyle name="Output 2 4" xfId="3284" xr:uid="{46BF9B2C-B605-45F3-A189-E02E5618A6EB}"/>
    <cellStyle name="Output 2 5" xfId="3285" xr:uid="{10C88E0A-374C-4A1D-B27F-B248CDC5CCED}"/>
    <cellStyle name="Output 2 6" xfId="3286" xr:uid="{E39368A2-B753-49A8-97A8-B21951D59E98}"/>
    <cellStyle name="Output 2 7" xfId="3287" xr:uid="{474A490F-C25B-4474-94D3-5F877C9D788E}"/>
    <cellStyle name="Output 2 8" xfId="3288" xr:uid="{ABBAAFAA-64C4-4E46-9364-D753502E44AA}"/>
    <cellStyle name="Output 2 9" xfId="3289" xr:uid="{7AA6C982-7041-4825-A84E-1AC6E8D2499A}"/>
    <cellStyle name="Output 20" xfId="3290" xr:uid="{382FF78D-45F4-4C3D-9297-3BB09741D8C8}"/>
    <cellStyle name="Output 21" xfId="3291" xr:uid="{6B6670B9-54FF-463B-B892-336952E52880}"/>
    <cellStyle name="Output 22" xfId="3292" xr:uid="{8AB496C2-C572-456D-A3B8-6B1285D5FD86}"/>
    <cellStyle name="Output 23" xfId="3293" xr:uid="{CE908810-E87B-4553-8FB8-362E48D1B825}"/>
    <cellStyle name="Output 24" xfId="3294" xr:uid="{894B7706-935D-4EB5-ABC3-35EF8CD3077C}"/>
    <cellStyle name="Output 3" xfId="3295" xr:uid="{F2342712-DBA6-48F8-9384-034E93E3FE37}"/>
    <cellStyle name="Output 3 2" xfId="3296" xr:uid="{3E03162A-980F-40D7-952F-26B39AD56C4D}"/>
    <cellStyle name="Output 3 3" xfId="3297" xr:uid="{7401FE89-2022-41BE-B6A7-616597900B7C}"/>
    <cellStyle name="Output 3 4" xfId="3298" xr:uid="{4AF7B348-D610-4BD0-BF40-A6DFABA3A9A1}"/>
    <cellStyle name="Output 3 5" xfId="3299" xr:uid="{8F6378EA-C42A-49B8-9B16-396B3C2C91CE}"/>
    <cellStyle name="Output 3 6" xfId="3300" xr:uid="{C79063C9-F59E-4421-9E20-C6A7B3907596}"/>
    <cellStyle name="Output 3 7" xfId="3301" xr:uid="{EC880606-25A3-4DCB-9AB0-BE1EDA6B3CD6}"/>
    <cellStyle name="Output 3 8" xfId="3302" xr:uid="{38CC404B-FEE4-43C6-8DF7-2AEF6FB72BEE}"/>
    <cellStyle name="Output 4" xfId="3303" xr:uid="{E0767AE8-0879-4E36-90A4-32E770125672}"/>
    <cellStyle name="Output 4 2" xfId="3304" xr:uid="{A4617EB6-FB78-47F9-9ED9-ED8C50DD1254}"/>
    <cellStyle name="Output 4 3" xfId="3305" xr:uid="{2FA029C0-D24B-4CEE-B95D-990EA01AC8C2}"/>
    <cellStyle name="Output 4 4" xfId="3306" xr:uid="{D04FDCE4-85E8-4D83-B43A-B9376FE0662A}"/>
    <cellStyle name="Output 5" xfId="3307" xr:uid="{336E6C6C-BD33-44E8-896B-84699DFB086A}"/>
    <cellStyle name="Output 5 2" xfId="3308" xr:uid="{38BB4B70-1406-47FA-B8D0-9F09750CE315}"/>
    <cellStyle name="Output 5 3" xfId="3309" xr:uid="{6D8BF4FE-11AC-437E-A98F-F4B9D4E109B2}"/>
    <cellStyle name="Output 5 4" xfId="3310" xr:uid="{C8A75513-6F49-4A47-A574-09C491856386}"/>
    <cellStyle name="Output 6" xfId="3311" xr:uid="{01BC4F57-07C3-4B3F-AD2F-519AE17A8807}"/>
    <cellStyle name="Output 6 2" xfId="3312" xr:uid="{4AE458BF-1A72-4548-ABD9-20452BFBE8AC}"/>
    <cellStyle name="Output 6 3" xfId="3313" xr:uid="{EF8D501D-4F83-448C-BF2B-310068CD851E}"/>
    <cellStyle name="Output 7" xfId="3314" xr:uid="{EA7335FC-7D4B-425B-8E61-56A10C945AD9}"/>
    <cellStyle name="Output 7 2" xfId="3315" xr:uid="{8F453F0F-2EFC-4E41-9791-6BF661A48B79}"/>
    <cellStyle name="Output 8" xfId="3316" xr:uid="{FC5D0D64-F8CC-4E5C-BAFB-EC8654AC282D}"/>
    <cellStyle name="Output 8 2" xfId="3317" xr:uid="{E74A8789-688C-4CE6-A6EF-CA4C74399197}"/>
    <cellStyle name="Output 9" xfId="3318" xr:uid="{7FFEB51D-2B65-4ABB-AC4E-E0B122CDD633}"/>
    <cellStyle name="Percent" xfId="2" builtinId="5"/>
    <cellStyle name="Percent 10" xfId="3921" xr:uid="{BCCA82BE-B8DF-4BCD-8901-90D10893BBDB}"/>
    <cellStyle name="Percent 12" xfId="3319" xr:uid="{BDC64ABF-94D4-4CE4-9A19-514E5EA68CA6}"/>
    <cellStyle name="Percent 2" xfId="3320" xr:uid="{151F0C60-4888-41C2-849E-697496130C30}"/>
    <cellStyle name="Percent 2 2" xfId="3321" xr:uid="{EC7318B6-D491-4725-8049-2C126B9DBAD3}"/>
    <cellStyle name="Percent 2 3" xfId="3322" xr:uid="{5D783F88-12E0-403F-8483-24EF5D5BF80D}"/>
    <cellStyle name="Percent 2 4" xfId="3323" xr:uid="{42E207CC-F75C-4C06-A614-9A67E15BE33A}"/>
    <cellStyle name="Percent 2 5" xfId="3324" xr:uid="{D998BB57-8965-4900-B69D-5619DB30C61C}"/>
    <cellStyle name="Percent 2 6" xfId="3325" xr:uid="{EDCB4A49-3F26-423A-806A-AE16EAC0F0CC}"/>
    <cellStyle name="Percent 2 7" xfId="3326" xr:uid="{C51D39B2-876F-41CD-A192-57184B1856D8}"/>
    <cellStyle name="Percent 3" xfId="3327" xr:uid="{F6ECC0E2-A442-41E1-B357-618D13056DEE}"/>
    <cellStyle name="Percent 3 2" xfId="3328" xr:uid="{8177E733-DEBE-4B78-B82E-EA3659322993}"/>
    <cellStyle name="Percent 3 3" xfId="3329" xr:uid="{7FC80D89-E38A-43C5-AC27-B274E2C47C61}"/>
    <cellStyle name="Percent 3 4" xfId="3330" xr:uid="{B694BD1C-B581-44E6-BFB5-217190EAD255}"/>
    <cellStyle name="Percent 3 5" xfId="3331" xr:uid="{5A4DC3E6-D813-4083-99B2-DDBC1CFD4B83}"/>
    <cellStyle name="Percent 3 6" xfId="3332" xr:uid="{FE349114-E220-4629-8628-14A7A3DCCE64}"/>
    <cellStyle name="Percent 3 7" xfId="3333" xr:uid="{33EDA133-0C44-4546-A3AB-6ADDAC7E37B8}"/>
    <cellStyle name="Percent 4" xfId="3334" xr:uid="{CC70F521-0770-4259-AEF2-14F14A5CD518}"/>
    <cellStyle name="Percent 5" xfId="3335" xr:uid="{AEF5A867-F6FC-49F7-8B69-75D1FD34E7A4}"/>
    <cellStyle name="Percent 6" xfId="3336" xr:uid="{BA6CCA09-ED71-4FD5-817B-1F529AFE637C}"/>
    <cellStyle name="Percent 7" xfId="3337" xr:uid="{788FE1AC-EB38-463D-AF6D-C4302F92BDE0}"/>
    <cellStyle name="Percent 8" xfId="3338" xr:uid="{C00E2405-C7D6-4DCF-A700-8A20E9EA72E3}"/>
    <cellStyle name="Percent 9" xfId="3339" xr:uid="{A418CE90-3FFE-483D-8774-B7855F5EC6DD}"/>
    <cellStyle name="PSChar" xfId="3340" xr:uid="{E5E2D524-7C27-4BD0-AF8F-CB4116C9DBAC}"/>
    <cellStyle name="PSChar 10" xfId="3341" xr:uid="{1191C071-9B5B-4DF5-97C1-D9E667771548}"/>
    <cellStyle name="PSChar 11" xfId="3342" xr:uid="{A06AF008-322B-487D-9C64-5FB1FDD42D24}"/>
    <cellStyle name="PSChar 2" xfId="3343" xr:uid="{D17FEBCA-D968-47DD-A243-57B917BC46E4}"/>
    <cellStyle name="PSChar 2 2" xfId="3344" xr:uid="{4CBA26C6-4957-407F-9370-598F7C34034A}"/>
    <cellStyle name="PSChar 2 3" xfId="3345" xr:uid="{EAF80528-CF3F-4A98-8F46-B7E40F5875FF}"/>
    <cellStyle name="PSChar 2 4" xfId="3346" xr:uid="{F354A3CB-B85F-43BB-B3A3-53B77B3269FB}"/>
    <cellStyle name="PSChar 2 5" xfId="3347" xr:uid="{87F3EB79-A9EE-40CE-B99F-125BA5D216CB}"/>
    <cellStyle name="PSChar 2 6" xfId="3348" xr:uid="{E1D83239-F3A6-4254-9F90-32D3AF06F94D}"/>
    <cellStyle name="PSChar 3" xfId="3349" xr:uid="{FE10A887-A9A9-4217-ACED-4EA383475E9C}"/>
    <cellStyle name="PSChar 3 2" xfId="3350" xr:uid="{426825CF-B12D-4369-BDDB-C588DB2AA16F}"/>
    <cellStyle name="PSChar 3 3" xfId="3351" xr:uid="{3FFA9A2B-FE71-44D2-9628-98C1850F106D}"/>
    <cellStyle name="PSChar 3 4" xfId="3352" xr:uid="{EA0864B9-C0DE-409F-938A-04D7EFC20BBF}"/>
    <cellStyle name="PSChar 3 5" xfId="3353" xr:uid="{7B54AAC4-4754-4955-81E2-3FA67F472C64}"/>
    <cellStyle name="PSChar 4" xfId="3354" xr:uid="{E8E034C4-79EA-45E4-B9EA-33B09801044D}"/>
    <cellStyle name="PSChar 5" xfId="3355" xr:uid="{900D18EB-1885-48E3-B821-790DA9926FB0}"/>
    <cellStyle name="PSChar 6" xfId="3356" xr:uid="{69B7C84E-DBBD-4D3F-A928-725ED168B07B}"/>
    <cellStyle name="PSChar 7" xfId="3357" xr:uid="{CC6B5B54-C14F-4C28-9366-F891AA3FB034}"/>
    <cellStyle name="PSChar 8" xfId="3358" xr:uid="{7A145673-93D2-40BC-A5B0-6EC7352C657B}"/>
    <cellStyle name="PSChar 9" xfId="3359" xr:uid="{E4CE2753-3CE3-4938-B0A8-69B66E31F89B}"/>
    <cellStyle name="PSChar_Attrition Rate Scorecard - October 2008" xfId="3360" xr:uid="{227CFA4C-C1CA-44F4-A2F5-8AD66DF5B331}"/>
    <cellStyle name="PSDate" xfId="3361" xr:uid="{72C6904E-6CDF-4C3D-A7BE-41CA3691EA66}"/>
    <cellStyle name="PSDate 10" xfId="3362" xr:uid="{CD979CFD-E326-4173-A4F8-43FCA2E9133D}"/>
    <cellStyle name="PSDate 2" xfId="3363" xr:uid="{A7F50723-3192-4F65-B4BE-42094C3584E9}"/>
    <cellStyle name="PSDate 2 2" xfId="3364" xr:uid="{64E75FD8-F408-4D07-ADFA-C5D4D70DD133}"/>
    <cellStyle name="PSDate 2 3" xfId="3365" xr:uid="{D463514B-17AA-4276-B1A3-96CD4A4D48AE}"/>
    <cellStyle name="PSDate 2 4" xfId="3366" xr:uid="{760F3D7B-D8E7-4B15-BA53-83B526D7843C}"/>
    <cellStyle name="PSDate 2 5" xfId="3367" xr:uid="{952CA3DB-426B-483A-8926-6F436DFC0DF7}"/>
    <cellStyle name="PSDate 2 6" xfId="3368" xr:uid="{C5DB0A44-D871-4126-8D0C-C3FB6D75388A}"/>
    <cellStyle name="PSDate 3" xfId="3369" xr:uid="{EA08D96D-E9E0-4C93-A401-02D186FC4646}"/>
    <cellStyle name="PSDate 3 2" xfId="3370" xr:uid="{A5F23DBB-FEB2-4C04-9431-C1DF097BF737}"/>
    <cellStyle name="PSDate 3 3" xfId="3371" xr:uid="{95A88C22-1085-4564-ACB8-B45C9F6391A0}"/>
    <cellStyle name="PSDate 3 4" xfId="3372" xr:uid="{5D8EB006-D4FC-4AFC-88C5-3871C83E3A0A}"/>
    <cellStyle name="PSDate 3 5" xfId="3373" xr:uid="{E0F1D914-0C5F-4465-A76C-6B194A6250E6}"/>
    <cellStyle name="PSDate 4" xfId="3374" xr:uid="{BE566A65-6E35-49CD-847E-014A403D30EC}"/>
    <cellStyle name="PSDate 5" xfId="3375" xr:uid="{05417BD6-6C45-4630-89DC-4A094E542A33}"/>
    <cellStyle name="PSDate 6" xfId="3376" xr:uid="{95702DCC-5D8D-4DE0-BEAD-B960BA72C0E3}"/>
    <cellStyle name="PSDate 7" xfId="3377" xr:uid="{EA4D1183-6732-4835-98A3-6FCD23B46269}"/>
    <cellStyle name="PSDate 8" xfId="3378" xr:uid="{6EFBA795-70C3-4CBC-9D80-2714BB8BE88A}"/>
    <cellStyle name="PSDate 9" xfId="3379" xr:uid="{2DE32A5E-13AB-4C02-B295-82170B5B9984}"/>
    <cellStyle name="PSDate_Attrition Rate Scorecard - October 2008" xfId="3380" xr:uid="{5966EA40-BAD4-49B6-902A-2AE4B9AEA4D4}"/>
    <cellStyle name="PSDec" xfId="3381" xr:uid="{8A76EE5F-B0AC-4377-91F9-F10584B2CFA0}"/>
    <cellStyle name="PSDec 10" xfId="3382" xr:uid="{B174613F-C825-4A16-86B5-CC15524B50FD}"/>
    <cellStyle name="PSDec 2" xfId="3383" xr:uid="{77F1046C-E571-4282-BAE3-1B0192D4C3EA}"/>
    <cellStyle name="PSDec 2 2" xfId="3384" xr:uid="{AE06B0CA-1769-4199-BF1D-6304FD2120BF}"/>
    <cellStyle name="PSDec 2 3" xfId="3385" xr:uid="{C91439F2-3864-4F86-827F-68158B93FE5C}"/>
    <cellStyle name="PSDec 2 4" xfId="3386" xr:uid="{A7A3095F-773A-4F9B-8D99-13460A87A4D9}"/>
    <cellStyle name="PSDec 2 5" xfId="3387" xr:uid="{AD06F632-7D97-4733-8319-84B0E1398786}"/>
    <cellStyle name="PSDec 2 6" xfId="3388" xr:uid="{FBC11240-ABC9-476A-A134-CC7752D6B9C0}"/>
    <cellStyle name="PSDec 3" xfId="3389" xr:uid="{34B4AB0D-E073-4824-83F2-9AAF781589C2}"/>
    <cellStyle name="PSDec 3 2" xfId="3390" xr:uid="{F7468167-9064-4C8D-AEF4-0C1305764BF7}"/>
    <cellStyle name="PSDec 3 3" xfId="3391" xr:uid="{CBCE0486-ADF4-4251-AFDE-57CA2A8E5EF6}"/>
    <cellStyle name="PSDec 3 4" xfId="3392" xr:uid="{4040E590-1067-4759-AB93-CE2B01552D4D}"/>
    <cellStyle name="PSDec 3 5" xfId="3393" xr:uid="{561055FA-08C1-46A8-8F5D-92BCA19A9E24}"/>
    <cellStyle name="PSDec 4" xfId="3394" xr:uid="{BCE878CB-8A80-4EA2-AE67-28D5B96751BB}"/>
    <cellStyle name="PSDec 5" xfId="3395" xr:uid="{C3BA7D03-E816-45B1-BF1F-E71F56F939F9}"/>
    <cellStyle name="PSDec 6" xfId="3396" xr:uid="{0912D5A8-8AFC-40BD-83CB-BBECB471DD4A}"/>
    <cellStyle name="PSDec 7" xfId="3397" xr:uid="{41B3016C-7D9D-4614-95FE-C6E2C2527083}"/>
    <cellStyle name="PSDec 8" xfId="3398" xr:uid="{EF583A16-326F-45F1-AB76-1BF3280C4A8E}"/>
    <cellStyle name="PSDec 9" xfId="3399" xr:uid="{5CD8FFC2-1852-4D95-83AA-C4D47950BB69}"/>
    <cellStyle name="PSDec_Attrition Rate Scorecard - October 2008" xfId="3400" xr:uid="{8D2EB250-F424-44E3-B229-52EF0C0B40D8}"/>
    <cellStyle name="PSHeading" xfId="3401" xr:uid="{725DA465-F8F1-49F5-8A11-0CCC620D5022}"/>
    <cellStyle name="PSHeading 10" xfId="3402" xr:uid="{CC84DF9D-0114-4367-859A-00E26D85186A}"/>
    <cellStyle name="PSHeading 11" xfId="3403" xr:uid="{0F5E2ECA-AC5C-4C23-969E-A046B7FC6601}"/>
    <cellStyle name="PSHeading 2" xfId="3404" xr:uid="{6133B362-E461-4F17-9029-3BB5A51114E5}"/>
    <cellStyle name="PSHeading 2 2" xfId="3405" xr:uid="{133ACF10-AA96-4F26-A48A-6D63EACA45D4}"/>
    <cellStyle name="PSHeading 2 2 2" xfId="3406" xr:uid="{87BCF5F1-2B2F-42D9-99F8-50F755D19E2D}"/>
    <cellStyle name="PSHeading 2 3" xfId="3407" xr:uid="{85CC6C25-B5BD-4652-BD69-62A416E77341}"/>
    <cellStyle name="PSHeading 2 3 2" xfId="3408" xr:uid="{7A0FB202-1028-41B9-9EA8-6FFDCB4C8E4C}"/>
    <cellStyle name="PSHeading 2 4" xfId="3409" xr:uid="{A0246E92-7E2F-48F1-ACD8-329F1F226B61}"/>
    <cellStyle name="PSHeading 2 5" xfId="3410" xr:uid="{777C140E-9751-4CFB-8059-25F9A8FB5F92}"/>
    <cellStyle name="PSHeading 2 6" xfId="3411" xr:uid="{DC2112ED-40AB-4C49-BC5E-5F0BADA5CB4A}"/>
    <cellStyle name="PSHeading 2_Sheet2" xfId="3412" xr:uid="{452E0452-2371-445E-9EC5-438C349962C4}"/>
    <cellStyle name="PSHeading 3" xfId="3413" xr:uid="{4FB3DF44-9A94-4748-AC2B-07E372D4B0F0}"/>
    <cellStyle name="PSHeading 3 2" xfId="3414" xr:uid="{8657BF2E-FF34-4672-B738-9997708F8268}"/>
    <cellStyle name="PSHeading 3 3" xfId="3415" xr:uid="{7A76061C-0516-4A2F-AD09-A2D35FFCFEA1}"/>
    <cellStyle name="PSHeading 3 4" xfId="3416" xr:uid="{042C15E4-B3ED-44D9-B87E-48CACBE554B0}"/>
    <cellStyle name="PSHeading 3 5" xfId="3417" xr:uid="{2945912A-A6BD-46EB-B33F-D28A3197AA0C}"/>
    <cellStyle name="PSHeading 4" xfId="3418" xr:uid="{C7AC2FC7-B138-45C0-9F6C-AAFFFDBF176C}"/>
    <cellStyle name="PSHeading 5" xfId="3419" xr:uid="{6DEF11FE-6B13-44B1-9957-44FEF7702979}"/>
    <cellStyle name="PSHeading 6" xfId="3420" xr:uid="{FA8D7149-BDB0-48DF-BC54-AE7E813D1D38}"/>
    <cellStyle name="PSHeading 7" xfId="3421" xr:uid="{8497EB0C-DFE9-4630-AFC3-6DF824A2EE12}"/>
    <cellStyle name="PSHeading 8" xfId="3422" xr:uid="{91C6ABC5-9BE8-47FA-8ACC-18A84839984B}"/>
    <cellStyle name="PSHeading 9" xfId="3423" xr:uid="{EDA31B21-5704-4B49-8DCC-DD0EB31C10E5}"/>
    <cellStyle name="PSHeading_Attrition Rate Scorecard - October 2008" xfId="3424" xr:uid="{8123AE1A-59FB-4242-BF83-225CED0FA27F}"/>
    <cellStyle name="PSInt" xfId="3425" xr:uid="{ECF6209B-7244-4B09-B755-04CB1ACF2767}"/>
    <cellStyle name="PSInt 10" xfId="3426" xr:uid="{ED2741EF-56E8-42FB-9321-F3C66BC02B64}"/>
    <cellStyle name="PSInt 2" xfId="3427" xr:uid="{3E915C69-AE1C-40D9-81FD-DE4976267214}"/>
    <cellStyle name="PSInt 2 2" xfId="3428" xr:uid="{2080B647-09AD-4A00-90BF-85CA5B61C292}"/>
    <cellStyle name="PSInt 2 3" xfId="3429" xr:uid="{8113FFCB-892C-4A2D-9090-44A880A22A68}"/>
    <cellStyle name="PSInt 2 4" xfId="3430" xr:uid="{17722BD5-9BF7-4A97-A26C-126DD8CF5784}"/>
    <cellStyle name="PSInt 2 5" xfId="3431" xr:uid="{4FF688BC-981C-452F-BD61-705E6D33B1A8}"/>
    <cellStyle name="PSInt 2 6" xfId="3432" xr:uid="{795F20C5-893C-4237-84DB-C31F922974BE}"/>
    <cellStyle name="PSInt 3" xfId="3433" xr:uid="{F944BBAE-68FA-474D-B101-7F7B73E02FA9}"/>
    <cellStyle name="PSInt 3 2" xfId="3434" xr:uid="{F1DEABE9-4831-4821-B281-8FC752FA9090}"/>
    <cellStyle name="PSInt 3 3" xfId="3435" xr:uid="{4A7C4A3C-8C02-412F-8DDB-61EBEFA266B6}"/>
    <cellStyle name="PSInt 3 4" xfId="3436" xr:uid="{DBD956D6-2B24-458C-9720-43AC3835B23B}"/>
    <cellStyle name="PSInt 3 5" xfId="3437" xr:uid="{1FEEB6DC-61B3-4A00-BD45-732F41C15D47}"/>
    <cellStyle name="PSInt 4" xfId="3438" xr:uid="{9D6697F4-91AC-472C-9A8A-F20D4C8C466B}"/>
    <cellStyle name="PSInt 5" xfId="3439" xr:uid="{E774C74C-1DC4-4F7C-8093-4C3C63016A23}"/>
    <cellStyle name="PSInt 6" xfId="3440" xr:uid="{44858EE1-7262-4DF1-925B-DF828C80ED26}"/>
    <cellStyle name="PSInt 7" xfId="3441" xr:uid="{0BB84EBE-06E1-45E0-AE9F-039B76B1607A}"/>
    <cellStyle name="PSInt 8" xfId="3442" xr:uid="{A66459D9-B6AA-4768-8CBA-DE568D9721BD}"/>
    <cellStyle name="PSInt 9" xfId="3443" xr:uid="{99A1D334-A7A8-4AB6-BD2B-3292AD10FC82}"/>
    <cellStyle name="PSInt_Attrition Rate Scorecard - October 2008" xfId="3444" xr:uid="{377BC916-B46A-4929-AD0F-D320D4AF3949}"/>
    <cellStyle name="PSSpacer" xfId="3445" xr:uid="{85D8EF19-3187-41F4-804F-6163B854057B}"/>
    <cellStyle name="PSSpacer 10" xfId="3446" xr:uid="{E633808E-CB40-4734-8506-715DBCBCD96F}"/>
    <cellStyle name="PSSpacer 11" xfId="3447" xr:uid="{DB115627-CC7F-4EE3-8536-B23C3892BF7E}"/>
    <cellStyle name="PSSpacer 2" xfId="3448" xr:uid="{768C7E44-0781-4F35-B2E9-5FA3CA6E694C}"/>
    <cellStyle name="PSSpacer 2 2" xfId="3449" xr:uid="{0BACAF32-5A28-4064-B2AC-50CDEBA92667}"/>
    <cellStyle name="PSSpacer 2 3" xfId="3450" xr:uid="{C7917277-BEBE-4EEF-BD3A-7AB482100CD2}"/>
    <cellStyle name="PSSpacer 2 4" xfId="3451" xr:uid="{8D1D3009-DB51-49D9-BBA7-9794DF252667}"/>
    <cellStyle name="PSSpacer 2 5" xfId="3452" xr:uid="{9AE440BE-9E3A-4838-961C-6A2CDBCBE0F3}"/>
    <cellStyle name="PSSpacer 2 6" xfId="3453" xr:uid="{22C16A77-3B07-40BF-8A60-FEB39063FBE0}"/>
    <cellStyle name="PSSpacer 3" xfId="3454" xr:uid="{EF4CD146-8F8F-4ABC-A5C1-09BF94B05956}"/>
    <cellStyle name="PSSpacer 3 2" xfId="3455" xr:uid="{822E4ECC-469F-4C4B-9051-45F38F6C5046}"/>
    <cellStyle name="PSSpacer 3 3" xfId="3456" xr:uid="{5F0FD3F4-4797-41AC-93D2-80A48519CD6A}"/>
    <cellStyle name="PSSpacer 3 4" xfId="3457" xr:uid="{DC0EF55E-10B6-485A-BB1D-5C63C5268332}"/>
    <cellStyle name="PSSpacer 3 5" xfId="3458" xr:uid="{7AD4D6F3-6B96-4575-9912-C5AABAF590B4}"/>
    <cellStyle name="PSSpacer 4" xfId="3459" xr:uid="{D5B131F9-AF85-4B6C-A100-D5556F95C7B8}"/>
    <cellStyle name="PSSpacer 5" xfId="3460" xr:uid="{1F9A324A-B17F-45F5-AE87-026DC57C1A71}"/>
    <cellStyle name="PSSpacer 6" xfId="3461" xr:uid="{F5AE14B8-144A-49C7-B7D5-80E7EA017DE6}"/>
    <cellStyle name="PSSpacer 7" xfId="3462" xr:uid="{D187D4B9-F34C-4A1A-9FE9-C060E4385D0B}"/>
    <cellStyle name="PSSpacer 8" xfId="3463" xr:uid="{BEB272F9-28A1-451C-9FBA-BCD6C231CF26}"/>
    <cellStyle name="PSSpacer 9" xfId="3464" xr:uid="{C1E7E83E-C57D-4493-9FAD-7CE5B8465856}"/>
    <cellStyle name="PSSpacer_Attrition Rate Scorecard - October 2008" xfId="3465" xr:uid="{F3AADFF9-BAB9-4C1C-AFCB-B0FD5DFF59AD}"/>
    <cellStyle name="PwC Normal" xfId="3466" xr:uid="{C5D1D4BD-2ED1-479D-ACED-29F76B792780}"/>
    <cellStyle name="s_HeaderLine" xfId="3467" xr:uid="{8852D4E6-578E-493C-A674-D6F53730338F}"/>
    <cellStyle name="s_HeaderLine_2010 MEL Parent Tax Bal Sheet" xfId="3468" xr:uid="{29DDFFF4-29E9-47D8-A138-82D07AFA7363}"/>
    <cellStyle name="s_HeaderLine_Attrition Rate Scorecard - October 2008" xfId="3469" xr:uid="{B6F0D86E-1424-4144-B122-8DBE3FCB28BB}"/>
    <cellStyle name="s_HeaderLine_Attrition Rate Scorecard - October 2008 2" xfId="3470" xr:uid="{F4A1E211-E8F8-4806-8F0F-00D60A52CDAC}"/>
    <cellStyle name="s_HeaderLine_Attrition Rate Scorecard - October 2008 3" xfId="3471" xr:uid="{E86AFBEB-23E7-48E5-8908-CE4C890F448D}"/>
    <cellStyle name="s_HeaderLine_Attrition Rate Scorecard - October 2008_Sheet2" xfId="3472" xr:uid="{680964D1-6F54-46A1-9444-C606D127A146}"/>
    <cellStyle name="s_HeaderLine_Attrition Rate Scorecard - September 2008" xfId="3473" xr:uid="{65AF33DF-4839-40F4-ACCD-3796084EEB95}"/>
    <cellStyle name="s_HeaderLine_Attrition Rate Scorecard - September 2008 2" xfId="3474" xr:uid="{18071369-AE69-4053-80C1-7D16548CCF46}"/>
    <cellStyle name="s_HeaderLine_Attrition Rate Scorecard - September 2008 3" xfId="3475" xr:uid="{70DE845E-A9B0-4837-B7B5-E9D5F22D81FA}"/>
    <cellStyle name="s_HeaderLine_Attrition Rate Scorecard - September 2008_Sheet2" xfId="3476" xr:uid="{238D15A8-3972-4E56-9C80-E0F431BD9472}"/>
    <cellStyle name="s_HeaderLine_B3-December 08 Board View (Half Yr Adj)" xfId="3477" xr:uid="{A93F43DC-3F72-4E87-8B41-D6A0B243A06E}"/>
    <cellStyle name="s_HeaderLine_CONGL029" xfId="3478" xr:uid="{E4084B7D-2859-4C47-9DF1-652F4C60CE4F}"/>
    <cellStyle name="s_HeaderLine_CONGL029 2" xfId="3479" xr:uid="{1521D9C6-5509-46B0-808B-83AF5AD652E0}"/>
    <cellStyle name="s_HeaderLine_CONGL029 3" xfId="3480" xr:uid="{8E9FAEF3-7555-4674-9E8D-E0F892784153}"/>
    <cellStyle name="s_HeaderLine_CONGL029_Sheet2" xfId="3481" xr:uid="{548F7070-81A2-4DA2-9E79-13979E6A558A}"/>
    <cellStyle name="s_HeaderLine_Consolidation Schedule December 2008" xfId="3482" xr:uid="{0962B051-A07E-4379-B01B-5E9A71CDFC80}"/>
    <cellStyle name="s_HeaderLine_Consolidation Schedule December 2008 no ARC Impairment-FINAL" xfId="3483" xr:uid="{1F7C7130-9C2C-4832-B5A5-E4BF25713F85}"/>
    <cellStyle name="s_HeaderLine_Consolidation Schedule December 2008 no ARC Impairment-FINAL 2" xfId="3484" xr:uid="{9D096636-7D6A-489D-840E-64686088EA49}"/>
    <cellStyle name="s_HeaderLine_Consolidation Schedule December 2008 no ARC Impairment-FINAL 3" xfId="3485" xr:uid="{C04D19C7-BCD0-4152-A75E-9107427556BF}"/>
    <cellStyle name="s_HeaderLine_Consolidation Schedule December 2008 no ARC Impairment-FINAL_Sheet2" xfId="3486" xr:uid="{96834616-4E17-4AB1-B090-DCC87C64AF13}"/>
    <cellStyle name="s_HeaderLine_Copy of Attrition Rate FTE's Aug 2008" xfId="3487" xr:uid="{7E4FBC33-2EFF-4B91-B957-67DDE317E77E}"/>
    <cellStyle name="s_HeaderLine_Copy of Attrition Rate FTE's Aug 2008 2" xfId="3488" xr:uid="{0F4033DA-29D5-4EB5-B63E-29C0A9D24E64}"/>
    <cellStyle name="s_HeaderLine_Copy of Attrition Rate FTE's Aug 2008 3" xfId="3489" xr:uid="{DBCDB88A-0048-4C6F-8647-81796B2B65B0}"/>
    <cellStyle name="s_HeaderLine_Copy of Attrition Rate FTE's Aug 2008_Book2" xfId="3490" xr:uid="{9011CE43-F588-459B-A3BD-04125F4FEE06}"/>
    <cellStyle name="s_HeaderLine_Copy of Attrition Rate FTE's Aug 2008_Book2 2" xfId="3491" xr:uid="{6E8F95F0-6343-4660-9881-1A5EC03B15A4}"/>
    <cellStyle name="s_HeaderLine_Copy of Attrition Rate FTE's Aug 2008_Book2 3" xfId="3492" xr:uid="{F48975E0-D671-47A1-8C3A-8537CE99DE17}"/>
    <cellStyle name="s_HeaderLine_Copy of Attrition Rate FTE's Aug 2008_Book2_Sheet2" xfId="3493" xr:uid="{D044620A-215E-4006-80AD-A40B6D03F716}"/>
    <cellStyle name="s_HeaderLine_Copy of Attrition Rate FTE's Aug 2008_Retail Scorecard September 2008a" xfId="3494" xr:uid="{DA23146D-76E6-4E54-8478-DEF175096013}"/>
    <cellStyle name="s_HeaderLine_Copy of Attrition Rate FTE's Aug 2008_Retail Scorecard September 2008b" xfId="3495" xr:uid="{AC680FDD-52EB-4F4D-86A6-D4761A12C6DA}"/>
    <cellStyle name="s_HeaderLine_Copy of Attrition Rate FTE's Aug 2008_Sheet2" xfId="3496" xr:uid="{71D5B6F2-EB8A-4EDF-8284-A60F494EC52C}"/>
    <cellStyle name="s_HeaderLine_Generation and NER Stats" xfId="3497" xr:uid="{649E2810-3E17-4DF3-B909-05C141F64CC4}"/>
    <cellStyle name="s_HeaderLine_Group Consolidated Scorecard Dec08 - KM" xfId="3498" xr:uid="{EBF24A07-D7DE-4E6B-A942-17BD5B5D4A3D}"/>
    <cellStyle name="s_HeaderLine_Group TB CONGL029" xfId="3499" xr:uid="{58B7FE7C-3181-4164-9EFC-AB860433E3D0}"/>
    <cellStyle name="s_HeaderLine_HS&amp;W 2008-23-09" xfId="3500" xr:uid="{6B2A70CE-D552-417F-AF06-7826B6266AD7}"/>
    <cellStyle name="s_HeaderLine_HS&amp;W 2008-23-09 2" xfId="3501" xr:uid="{248CA2B1-0E20-4BAF-8E3E-FDBB41867F68}"/>
    <cellStyle name="s_HeaderLine_HS&amp;W 2008-23-09 3" xfId="3502" xr:uid="{F8E70351-6D45-4218-AE8D-C0B837406C99}"/>
    <cellStyle name="s_HeaderLine_HS&amp;W 2008-23-09_Book2" xfId="3503" xr:uid="{1C0621AE-7F72-4E67-AE31-07A3003046A3}"/>
    <cellStyle name="s_HeaderLine_HS&amp;W 2008-23-09_Book2 2" xfId="3504" xr:uid="{92B7170C-1A5D-47E2-9A55-ECAD58181EBA}"/>
    <cellStyle name="s_HeaderLine_HS&amp;W 2008-23-09_Book2 3" xfId="3505" xr:uid="{95CE3841-C372-46F3-8F23-B8E174DAA36C}"/>
    <cellStyle name="s_HeaderLine_HS&amp;W 2008-23-09_Book2_Sheet2" xfId="3506" xr:uid="{64D05BCF-438E-46F3-8248-6470C80137EF}"/>
    <cellStyle name="s_HeaderLine_HS&amp;W 2008-23-09_Retail Scorecard September 2008a" xfId="3507" xr:uid="{B719ACA3-E7BF-4524-AC84-4A0B07C44418}"/>
    <cellStyle name="s_HeaderLine_HS&amp;W 2008-23-09_Retail Scorecard September 2008b" xfId="3508" xr:uid="{58518B1F-014E-4F90-A945-28F0FEB38998}"/>
    <cellStyle name="s_HeaderLine_HS&amp;W 2008-23-09_Sheet2" xfId="3509" xr:uid="{06ADEA92-7F11-4EF5-991B-4DFAAAC7EA6E}"/>
    <cellStyle name="s_HeaderLine_June 10 Board View V1 19-07-10" xfId="3510" xr:uid="{22A36095-EB62-466E-B09B-2F4A381FB6CF}"/>
    <cellStyle name="s_HeaderLine_June 10 congl029" xfId="3511" xr:uid="{5C675B0F-D631-46C1-9AC3-EAFDFE347965}"/>
    <cellStyle name="s_HeaderLine_MaPQuarterlyStats as at 31 December" xfId="3512" xr:uid="{97ABD809-5AF0-4D7B-B5A7-1D89C9DE42C0}"/>
    <cellStyle name="s_HeaderLine_March 09 Board View" xfId="3513" xr:uid="{F778B006-C4DB-4586-8142-56F2B9AAA3AA}"/>
    <cellStyle name="s_HeaderLine_Net Debt to Equity Ratio 31 12 08" xfId="3514" xr:uid="{63B47675-2A17-48BC-9432-D5764D7D741E}"/>
    <cellStyle name="s_HeaderLine_September 08 Board View" xfId="3515" xr:uid="{5CED3465-485E-422B-ACFB-9C7F616EEC25}"/>
    <cellStyle name="s_HeaderLine_September 08 Mgmt View" xfId="3516" xr:uid="{2FABEB25-F31A-44B5-8172-ED18FF85DAAE}"/>
    <cellStyle name="s_HeaderLine_TB Dec 2009 PowerTax mapping" xfId="3517" xr:uid="{26915666-0BD8-4C6E-945B-BD9C80653CEA}"/>
    <cellStyle name="s_HeaderLine_Template Scorecard 2008" xfId="3518" xr:uid="{04A805E1-3838-41D9-9FB3-BE2F928AF3BA}"/>
    <cellStyle name="s_HeaderLine_Template Scorecard 2008 2" xfId="3519" xr:uid="{5F428A17-DE98-4929-8FD2-A8B1911E1E84}"/>
    <cellStyle name="s_HeaderLine_Template Scorecard 2008 3" xfId="3520" xr:uid="{5A57A8A7-66A9-4048-AFA2-5333A3428F5C}"/>
    <cellStyle name="s_HeaderLine_Template Scorecard 2008_Book2" xfId="3521" xr:uid="{B71DFC7E-0A92-4AE1-8D85-696E1250462E}"/>
    <cellStyle name="s_HeaderLine_Template Scorecard 2008_Book2 2" xfId="3522" xr:uid="{9DCAE110-4E30-4C3C-BB54-04638845413B}"/>
    <cellStyle name="s_HeaderLine_Template Scorecard 2008_Book2 3" xfId="3523" xr:uid="{5E8EEB6E-EF6A-4B0D-BD48-F9A6A939C360}"/>
    <cellStyle name="s_HeaderLine_Template Scorecard 2008_Book2_Sheet2" xfId="3524" xr:uid="{08B58565-89F6-4A5E-BB99-677EA5E347CA}"/>
    <cellStyle name="s_HeaderLine_Template Scorecard 2008_Retail Scorecard September 2008a" xfId="3525" xr:uid="{516173FF-7E27-4D7E-9B2F-3DF20CF467B6}"/>
    <cellStyle name="s_HeaderLine_Template Scorecard 2008_Retail Scorecard September 2008b" xfId="3526" xr:uid="{16A1AE62-1872-42F2-9DE3-E57B978CF24D}"/>
    <cellStyle name="s_HeaderLine_Template Scorecard 2008_Sheet2" xfId="3527" xr:uid="{1B457DC4-50F2-4AA5-8550-80CDD86119B5}"/>
    <cellStyle name="s_HeaderLine_Template Scorecard 20081" xfId="3528" xr:uid="{140DCB3D-69E9-4E84-881D-FCB46E361FBA}"/>
    <cellStyle name="s_HeaderLine_Template Scorecard 20081 2" xfId="3529" xr:uid="{A67E40B3-DFF1-405C-B981-20976FC96778}"/>
    <cellStyle name="s_HeaderLine_Template Scorecard 20081 3" xfId="3530" xr:uid="{A2FBD41E-ECFD-44A0-85F2-9B2E53E9D202}"/>
    <cellStyle name="s_HeaderLine_Template Scorecard 20081_Book2" xfId="3531" xr:uid="{9D0877DC-D86F-47AE-BA0C-1FFA4B15702E}"/>
    <cellStyle name="s_HeaderLine_Template Scorecard 20081_Book2 2" xfId="3532" xr:uid="{C941556B-B799-4F2B-9DF6-6C2A7DF0E38A}"/>
    <cellStyle name="s_HeaderLine_Template Scorecard 20081_Book2 3" xfId="3533" xr:uid="{FA198841-6061-437A-A990-21E9EA30D4A1}"/>
    <cellStyle name="s_HeaderLine_Template Scorecard 20081_Book2_Sheet2" xfId="3534" xr:uid="{B6D9AB39-A7DA-44E5-B1BA-996A6A063264}"/>
    <cellStyle name="s_HeaderLine_Template Scorecard 20081_Retail Scorecard September 2008a" xfId="3535" xr:uid="{A8F2B1ED-1C9A-4248-BBE8-372CEA6DEB27}"/>
    <cellStyle name="s_HeaderLine_Template Scorecard 20081_Retail Scorecard September 2008b" xfId="3536" xr:uid="{8E43500C-B569-4EF2-BD94-2BDFEF8A9051}"/>
    <cellStyle name="s_HeaderLine_Template Scorecard 20081_Sheet2" xfId="3537" xr:uid="{FB59DD01-D1CE-4340-BED5-E05A646F69EE}"/>
    <cellStyle name="s_PurpleHeader" xfId="3538" xr:uid="{D7082A97-E749-4B77-9F94-3DB3DEDAD8F0}"/>
    <cellStyle name="s_PurpleHeader_2010 MEL Parent Tax Bal Sheet" xfId="3539" xr:uid="{BF9478CD-FC6C-4AC0-B0B5-B2830E70DF7C}"/>
    <cellStyle name="s_PurpleHeader_Attrition Rate Scorecard - October 2008" xfId="3540" xr:uid="{FDC8ABBF-C920-473C-9394-40EDEC11C8F6}"/>
    <cellStyle name="s_PurpleHeader_Attrition Rate Scorecard - September 2008" xfId="3541" xr:uid="{5121C667-0629-470E-9387-B7F24AEF9F2F}"/>
    <cellStyle name="s_PurpleHeader_B3-December 08 Board View (Half Yr Adj)" xfId="3542" xr:uid="{A5722A80-CDDE-4E1B-9022-4ECB2B095FCE}"/>
    <cellStyle name="s_PurpleHeader_CFIS DataLoad Actual June 07 IFRS" xfId="3543" xr:uid="{4B41D0B7-25BD-4B18-8E9D-F1866329DF40}"/>
    <cellStyle name="s_PurpleHeader_CFIS DataLoad Actual June 07 IFRS_Attrition Rate Scorecard - October 2008" xfId="3544" xr:uid="{9C2840E4-A7D4-4828-BF43-111086FB60F4}"/>
    <cellStyle name="s_PurpleHeader_CFIS DataLoad Actual June 07 IFRS_Attrition Rate Scorecard - September 2008" xfId="3545" xr:uid="{34D9025B-68C6-422E-B9AD-02401090238D}"/>
    <cellStyle name="s_PurpleHeader_CFIS DataLoad Actual June 07 IFRS_CCMAU December 08-Half Yr Adj" xfId="3546" xr:uid="{C0EE7EEA-DF8F-4D52-A604-E7657F1E107A}"/>
    <cellStyle name="s_PurpleHeader_CFIS DataLoad Actual June 07 IFRS_CCMAU Financials March 09" xfId="3547" xr:uid="{42B59F49-A6ED-4B4C-83AA-D807BF59E739}"/>
    <cellStyle name="s_PurpleHeader_CFIS DataLoad Actual June 07 IFRS_Copy of Attrition Rate FTE's Aug 2008" xfId="3548" xr:uid="{99F1976B-BB16-4AD8-B521-F8DE229BF04C}"/>
    <cellStyle name="s_PurpleHeader_CFIS DataLoad Actual June 07 IFRS_Copy of Attrition Rate FTE's Aug 2008_Book2" xfId="3549" xr:uid="{7208E4EC-7043-4FB6-8CCA-97E5D441DC14}"/>
    <cellStyle name="s_PurpleHeader_CFIS DataLoad Actual June 07 IFRS_Copy of Attrition Rate FTE's Aug 2008_Retail Scorecard September 2008a" xfId="3550" xr:uid="{C0BDB86B-9633-4A6C-8877-95162D242B73}"/>
    <cellStyle name="s_PurpleHeader_CFIS DataLoad Actual June 07 IFRS_Copy of Attrition Rate FTE's Aug 2008_Retail Scorecard September 2008a 2" xfId="3551" xr:uid="{7E9B261C-523B-4248-B31C-B445AE6C1628}"/>
    <cellStyle name="s_PurpleHeader_CFIS DataLoad Actual June 07 IFRS_Copy of Attrition Rate FTE's Aug 2008_Retail Scorecard September 2008a 3" xfId="3552" xr:uid="{195096CD-C94B-4418-8A7D-D8BEA1D84489}"/>
    <cellStyle name="s_PurpleHeader_CFIS DataLoad Actual June 07 IFRS_Copy of Attrition Rate FTE's Aug 2008_Retail Scorecard September 2008a_Sheet2" xfId="3553" xr:uid="{2319CF9C-5BB6-4823-A0E8-3C83BDB2F1AB}"/>
    <cellStyle name="s_PurpleHeader_CFIS DataLoad Actual June 07 IFRS_Copy of Attrition Rate FTE's Aug 2008_Retail Scorecard September 2008b" xfId="3554" xr:uid="{57E4A2EB-75C0-485A-8DC5-FC8BD04223B6}"/>
    <cellStyle name="s_PurpleHeader_CFIS DataLoad Actual June 07 IFRS_Copy of Attrition Rate FTE's Aug 2008_Retail Scorecard September 2008b 2" xfId="3555" xr:uid="{7916BEEA-6225-41F2-832E-C4417A9E73B6}"/>
    <cellStyle name="s_PurpleHeader_CFIS DataLoad Actual June 07 IFRS_Copy of Attrition Rate FTE's Aug 2008_Retail Scorecard September 2008b 3" xfId="3556" xr:uid="{08552A5B-8AA6-4194-98CB-B871A86603CA}"/>
    <cellStyle name="s_PurpleHeader_CFIS DataLoad Actual June 07 IFRS_Copy of Attrition Rate FTE's Aug 2008_Retail Scorecard September 2008b_Sheet2" xfId="3557" xr:uid="{680F17E3-9EF0-48CB-9802-41DCE81A2383}"/>
    <cellStyle name="s_PurpleHeader_CFIS DataLoad Actual June 07 IFRS_HS&amp;W 2008-23-09" xfId="3558" xr:uid="{A26A8090-DAA8-4E20-8655-6B583BCDE755}"/>
    <cellStyle name="s_PurpleHeader_CFIS DataLoad Actual June 07 IFRS_HS&amp;W 2008-23-09_Book2" xfId="3559" xr:uid="{CCC0E8B8-93FF-438A-9FF7-BB06E4445E99}"/>
    <cellStyle name="s_PurpleHeader_CFIS DataLoad Actual June 07 IFRS_HS&amp;W 2008-23-09_Retail Scorecard September 2008a" xfId="3560" xr:uid="{785AE3FA-DBF6-45C1-A8DD-C31FB14208E9}"/>
    <cellStyle name="s_PurpleHeader_CFIS DataLoad Actual June 07 IFRS_HS&amp;W 2008-23-09_Retail Scorecard September 2008a 2" xfId="3561" xr:uid="{CC5C4280-D9AD-437E-AEC7-DAA5E1C92E7F}"/>
    <cellStyle name="s_PurpleHeader_CFIS DataLoad Actual June 07 IFRS_HS&amp;W 2008-23-09_Retail Scorecard September 2008a 3" xfId="3562" xr:uid="{BD1DE8FA-93F8-419D-A3EE-60C02C397F49}"/>
    <cellStyle name="s_PurpleHeader_CFIS DataLoad Actual June 07 IFRS_HS&amp;W 2008-23-09_Retail Scorecard September 2008a_Sheet2" xfId="3563" xr:uid="{9849431B-DB76-4B2E-92A4-29268CAB7751}"/>
    <cellStyle name="s_PurpleHeader_CFIS DataLoad Actual June 07 IFRS_HS&amp;W 2008-23-09_Retail Scorecard September 2008b" xfId="3564" xr:uid="{B99D4ED9-6844-4B57-8140-2C615DFB4740}"/>
    <cellStyle name="s_PurpleHeader_CFIS DataLoad Actual June 07 IFRS_HS&amp;W 2008-23-09_Retail Scorecard September 2008b 2" xfId="3565" xr:uid="{8D565B4F-9483-496B-BA23-DF6D8688ACA1}"/>
    <cellStyle name="s_PurpleHeader_CFIS DataLoad Actual June 07 IFRS_HS&amp;W 2008-23-09_Retail Scorecard September 2008b 3" xfId="3566" xr:uid="{6B4874A2-AC94-4E1D-869D-62A06F6B96C7}"/>
    <cellStyle name="s_PurpleHeader_CFIS DataLoad Actual June 07 IFRS_HS&amp;W 2008-23-09_Retail Scorecard September 2008b_Sheet2" xfId="3567" xr:uid="{5068FC69-27D1-442B-9FFA-4B481625F39D}"/>
    <cellStyle name="s_PurpleHeader_CFIS DataLoad Actual June 07 IFRS_MaPQuarterlyStats as at 31 December" xfId="3568" xr:uid="{CE81523A-E9FD-4063-B568-56DDB3F45CC2}"/>
    <cellStyle name="s_PurpleHeader_CFIS DataLoad Actual June 07 IFRS_September 08 Board View" xfId="3569" xr:uid="{A6A8E012-B767-4323-8F33-1A67BF80FD92}"/>
    <cellStyle name="s_PurpleHeader_CFIS DataLoad Actual June 07 IFRS_September 08 Mgmt View" xfId="3570" xr:uid="{CAECC0C5-4D6F-46A6-BBBF-70FD623BB4B7}"/>
    <cellStyle name="s_PurpleHeader_CFIS DataLoad Actual June 07 IFRS_Template Scorecard 2008" xfId="3571" xr:uid="{11E950CC-0CDF-4301-B0C1-7D4DB281CF8F}"/>
    <cellStyle name="s_PurpleHeader_CFIS DataLoad Actual June 07 IFRS_Template Scorecard 2008_Book2" xfId="3572" xr:uid="{09170D21-BF6D-47D9-9675-855BE4243969}"/>
    <cellStyle name="s_PurpleHeader_CFIS DataLoad Actual June 07 IFRS_Template Scorecard 2008_Retail Scorecard September 2008a" xfId="3573" xr:uid="{A3FE01A2-27C1-4977-8AAA-A28B21C9982A}"/>
    <cellStyle name="s_PurpleHeader_CFIS DataLoad Actual June 07 IFRS_Template Scorecard 2008_Retail Scorecard September 2008a 2" xfId="3574" xr:uid="{7BFBA406-B7B5-4AC2-8923-F2C9A8370C84}"/>
    <cellStyle name="s_PurpleHeader_CFIS DataLoad Actual June 07 IFRS_Template Scorecard 2008_Retail Scorecard September 2008a 3" xfId="3575" xr:uid="{09CB8194-E4ED-482F-B4B4-27AA62F9D9DE}"/>
    <cellStyle name="s_PurpleHeader_CFIS DataLoad Actual June 07 IFRS_Template Scorecard 2008_Retail Scorecard September 2008a_Sheet2" xfId="3576" xr:uid="{2EE0E1AD-A200-473C-8F7E-7EBEF5F8B866}"/>
    <cellStyle name="s_PurpleHeader_CFIS DataLoad Actual June 07 IFRS_Template Scorecard 2008_Retail Scorecard September 2008b" xfId="3577" xr:uid="{A8E17C10-392C-4A87-8ED1-CA58A48AD47C}"/>
    <cellStyle name="s_PurpleHeader_CFIS DataLoad Actual June 07 IFRS_Template Scorecard 2008_Retail Scorecard September 2008b 2" xfId="3578" xr:uid="{4EE2D0EE-E04F-4785-8D81-EBDEDE39E8F8}"/>
    <cellStyle name="s_PurpleHeader_CFIS DataLoad Actual June 07 IFRS_Template Scorecard 2008_Retail Scorecard September 2008b 3" xfId="3579" xr:uid="{51336509-BB7B-4CAF-B76E-3EE60761341B}"/>
    <cellStyle name="s_PurpleHeader_CFIS DataLoad Actual June 07 IFRS_Template Scorecard 2008_Retail Scorecard September 2008b_Sheet2" xfId="3580" xr:uid="{DFD05E4A-44E8-4669-8077-120F9550CD9C}"/>
    <cellStyle name="s_PurpleHeader_CFIS DataLoad Actual June 07 IFRS_Template Scorecard 20081" xfId="3581" xr:uid="{B4F56BA2-A2A7-4020-8F3B-2FDA7EE51758}"/>
    <cellStyle name="s_PurpleHeader_CFIS DataLoad Actual June 07 IFRS_Template Scorecard 20081_Book2" xfId="3582" xr:uid="{239D21B6-FE5C-46F2-A922-162DE56925F5}"/>
    <cellStyle name="s_PurpleHeader_CFIS DataLoad Actual June 07 IFRS_Template Scorecard 20081_Retail Scorecard September 2008a" xfId="3583" xr:uid="{90A8B851-8E01-4301-8B2C-5304DDA179FC}"/>
    <cellStyle name="s_PurpleHeader_CFIS DataLoad Actual June 07 IFRS_Template Scorecard 20081_Retail Scorecard September 2008a 2" xfId="3584" xr:uid="{A4CE182F-5BF8-4760-B8B4-6D964C10F865}"/>
    <cellStyle name="s_PurpleHeader_CFIS DataLoad Actual June 07 IFRS_Template Scorecard 20081_Retail Scorecard September 2008a 3" xfId="3585" xr:uid="{3E18C964-A4F0-4B33-A978-2690C59F9007}"/>
    <cellStyle name="s_PurpleHeader_CFIS DataLoad Actual June 07 IFRS_Template Scorecard 20081_Retail Scorecard September 2008a_Sheet2" xfId="3586" xr:uid="{72AA129E-7F6B-4734-A51E-D0A61E70058F}"/>
    <cellStyle name="s_PurpleHeader_CFIS DataLoad Actual June 07 IFRS_Template Scorecard 20081_Retail Scorecard September 2008b" xfId="3587" xr:uid="{F5605EF2-2278-42BE-B126-E3E542C88A70}"/>
    <cellStyle name="s_PurpleHeader_CFIS DataLoad Actual June 07 IFRS_Template Scorecard 20081_Retail Scorecard September 2008b 2" xfId="3588" xr:uid="{3B50DE54-1461-49A9-8D97-C5A5FBC7BB63}"/>
    <cellStyle name="s_PurpleHeader_CFIS DataLoad Actual June 07 IFRS_Template Scorecard 20081_Retail Scorecard September 2008b 3" xfId="3589" xr:uid="{B05845F7-2BB0-41C1-83E2-B683DA7048E5}"/>
    <cellStyle name="s_PurpleHeader_CFIS DataLoad Actual June 07 IFRS_Template Scorecard 20081_Retail Scorecard September 2008b_Sheet2" xfId="3590" xr:uid="{53449518-FD03-4D3D-A9CA-7D2E677FAD0B}"/>
    <cellStyle name="s_PurpleHeader_CFIS Net NZIFRS Dataload Sep 06" xfId="3591" xr:uid="{57B1A4FC-4124-4D0D-AE4F-47F9CF819C27}"/>
    <cellStyle name="s_PurpleHeader_CFIS Net NZIFRS Dataload Sep 06_2010 MEL Parent Tax Bal Sheet" xfId="3592" xr:uid="{E7528696-43C6-4D59-AB14-3D54BFBE1B09}"/>
    <cellStyle name="s_PurpleHeader_CFIS Net NZIFRS Dataload Sep 06_Attrition Rate Scorecard - October 2008" xfId="3593" xr:uid="{C936D00D-114E-4793-BF07-5D867C208F18}"/>
    <cellStyle name="s_PurpleHeader_CFIS Net NZIFRS Dataload Sep 06_Attrition Rate Scorecard - September 2008" xfId="3594" xr:uid="{65427F9A-C941-48B5-BF7B-E73A1A52606B}"/>
    <cellStyle name="s_PurpleHeader_CFIS Net NZIFRS Dataload Sep 06_B3-December 08 Board View (Half Yr Adj)" xfId="3595" xr:uid="{E8BFA819-EB5A-42CB-81AE-D6E1D331D9DE}"/>
    <cellStyle name="s_PurpleHeader_CFIS Net NZIFRS Dataload Sep 06_CONGL029" xfId="3596" xr:uid="{1E072EA0-B426-4664-B888-9EAAF8597D89}"/>
    <cellStyle name="s_PurpleHeader_CFIS Net NZIFRS Dataload Sep 06_Consolidation Schedule December 2008" xfId="3597" xr:uid="{B9F6F578-B8AB-4B47-B237-B489FF382403}"/>
    <cellStyle name="s_PurpleHeader_CFIS Net NZIFRS Dataload Sep 06_Consolidation Schedule December 2008 no ARC Impairment-FINAL" xfId="3598" xr:uid="{0A1AA893-69AA-4EE1-A998-4ADBCD950D1D}"/>
    <cellStyle name="s_PurpleHeader_CFIS Net NZIFRS Dataload Sep 06_Copy of Attrition Rate FTE's Aug 2008" xfId="3599" xr:uid="{2FD2EA64-6FD9-48BD-A089-DC037FDAA400}"/>
    <cellStyle name="s_PurpleHeader_CFIS Net NZIFRS Dataload Sep 06_Copy of Attrition Rate FTE's Aug 2008_Book2" xfId="3600" xr:uid="{FBB57124-2A08-4500-A8C7-87464E6F5B61}"/>
    <cellStyle name="s_PurpleHeader_CFIS Net NZIFRS Dataload Sep 06_Copy of Attrition Rate FTE's Aug 2008_Retail Scorecard September 2008a" xfId="3601" xr:uid="{438CBA7C-8C57-4D80-BCB4-41245C1BEF10}"/>
    <cellStyle name="s_PurpleHeader_CFIS Net NZIFRS Dataload Sep 06_Copy of Attrition Rate FTE's Aug 2008_Retail Scorecard September 2008a 2" xfId="3602" xr:uid="{86C66CDD-7C43-45E8-A678-06206907C1B3}"/>
    <cellStyle name="s_PurpleHeader_CFIS Net NZIFRS Dataload Sep 06_Copy of Attrition Rate FTE's Aug 2008_Retail Scorecard September 2008a 3" xfId="3603" xr:uid="{5CE887EE-9111-4506-AA71-26A36B025B4B}"/>
    <cellStyle name="s_PurpleHeader_CFIS Net NZIFRS Dataload Sep 06_Copy of Attrition Rate FTE's Aug 2008_Retail Scorecard September 2008a_Sheet2" xfId="3604" xr:uid="{BF454653-E7B0-40DC-A863-9F6C23B4B00C}"/>
    <cellStyle name="s_PurpleHeader_CFIS Net NZIFRS Dataload Sep 06_Copy of Attrition Rate FTE's Aug 2008_Retail Scorecard September 2008b" xfId="3605" xr:uid="{EE3C3113-DE85-4BBE-9B9D-3D848A515D2E}"/>
    <cellStyle name="s_PurpleHeader_CFIS Net NZIFRS Dataload Sep 06_Copy of Attrition Rate FTE's Aug 2008_Retail Scorecard September 2008b 2" xfId="3606" xr:uid="{87A4E5F6-D8AD-4CC5-8E5D-3E9CA20F304D}"/>
    <cellStyle name="s_PurpleHeader_CFIS Net NZIFRS Dataload Sep 06_Copy of Attrition Rate FTE's Aug 2008_Retail Scorecard September 2008b 3" xfId="3607" xr:uid="{27548FC6-7DA1-4E5B-A78A-E11C12A35272}"/>
    <cellStyle name="s_PurpleHeader_CFIS Net NZIFRS Dataload Sep 06_Copy of Attrition Rate FTE's Aug 2008_Retail Scorecard September 2008b_Sheet2" xfId="3608" xr:uid="{1FF0D387-1DE5-4C10-976E-B77A5C4DC064}"/>
    <cellStyle name="s_PurpleHeader_CFIS Net NZIFRS Dataload Sep 06_Generation and NER Stats" xfId="3609" xr:uid="{C57B9189-C19C-460A-A40C-4B63F26C7387}"/>
    <cellStyle name="s_PurpleHeader_CFIS Net NZIFRS Dataload Sep 06_Group Consolidated Scorecard Dec08 - KM" xfId="3610" xr:uid="{DFE628A7-9FFF-40D2-9FA7-EC094DF28BC7}"/>
    <cellStyle name="s_PurpleHeader_CFIS Net NZIFRS Dataload Sep 06_Group TB CONGL029" xfId="3611" xr:uid="{6B195F73-9215-4D60-85B3-4C94380CF718}"/>
    <cellStyle name="s_PurpleHeader_CFIS Net NZIFRS Dataload Sep 06_HS&amp;W 2008-23-09" xfId="3612" xr:uid="{14173523-CE9C-4A67-8ABC-CB7824F9D9B9}"/>
    <cellStyle name="s_PurpleHeader_CFIS Net NZIFRS Dataload Sep 06_HS&amp;W 2008-23-09_Book2" xfId="3613" xr:uid="{B6CC9D25-C50D-4D79-8AFD-7EAFCECBEC77}"/>
    <cellStyle name="s_PurpleHeader_CFIS Net NZIFRS Dataload Sep 06_HS&amp;W 2008-23-09_Retail Scorecard September 2008a" xfId="3614" xr:uid="{150E81B8-4BE0-481E-A59F-1AF84C22FC95}"/>
    <cellStyle name="s_PurpleHeader_CFIS Net NZIFRS Dataload Sep 06_HS&amp;W 2008-23-09_Retail Scorecard September 2008a 2" xfId="3615" xr:uid="{75ACB254-D96B-4ED8-8E96-A887782D9D1B}"/>
    <cellStyle name="s_PurpleHeader_CFIS Net NZIFRS Dataload Sep 06_HS&amp;W 2008-23-09_Retail Scorecard September 2008a 3" xfId="3616" xr:uid="{747FE2D9-FFC4-4202-BAEF-C604E78DDEE5}"/>
    <cellStyle name="s_PurpleHeader_CFIS Net NZIFRS Dataload Sep 06_HS&amp;W 2008-23-09_Retail Scorecard September 2008a_Sheet2" xfId="3617" xr:uid="{00B1C0CE-9D61-4E2E-8C88-BC5FF9B99602}"/>
    <cellStyle name="s_PurpleHeader_CFIS Net NZIFRS Dataload Sep 06_HS&amp;W 2008-23-09_Retail Scorecard September 2008b" xfId="3618" xr:uid="{A8B5D96C-61CC-48DF-8220-ACE808654EF4}"/>
    <cellStyle name="s_PurpleHeader_CFIS Net NZIFRS Dataload Sep 06_HS&amp;W 2008-23-09_Retail Scorecard September 2008b 2" xfId="3619" xr:uid="{D5CABE45-4924-4137-816D-E1F08B715905}"/>
    <cellStyle name="s_PurpleHeader_CFIS Net NZIFRS Dataload Sep 06_HS&amp;W 2008-23-09_Retail Scorecard September 2008b 3" xfId="3620" xr:uid="{E1096156-845B-4166-AF42-0C52BB3FDC45}"/>
    <cellStyle name="s_PurpleHeader_CFIS Net NZIFRS Dataload Sep 06_HS&amp;W 2008-23-09_Retail Scorecard September 2008b_Sheet2" xfId="3621" xr:uid="{385D3E70-911F-4314-BB4B-D66F84444E97}"/>
    <cellStyle name="s_PurpleHeader_CFIS Net NZIFRS Dataload Sep 06_June 10 Board View V1 19-07-10" xfId="3622" xr:uid="{8E0897F7-23DE-4FC2-9F4F-4812AB243DD8}"/>
    <cellStyle name="s_PurpleHeader_CFIS Net NZIFRS Dataload Sep 06_June 10 congl029" xfId="3623" xr:uid="{A4AB98C7-938C-426A-8F05-2ACE508D6F3C}"/>
    <cellStyle name="s_PurpleHeader_CFIS Net NZIFRS Dataload Sep 06_MaPQuarterlyStats as at 31 December" xfId="3624" xr:uid="{E7D0FB56-8520-45F0-84E0-52BB19650027}"/>
    <cellStyle name="s_PurpleHeader_CFIS Net NZIFRS Dataload Sep 06_March 09 Board View" xfId="3625" xr:uid="{115C3938-79C5-420F-AC2A-68BA667A5326}"/>
    <cellStyle name="s_PurpleHeader_CFIS Net NZIFRS Dataload Sep 06_Net Debt to Equity Ratio 31 12 08" xfId="3626" xr:uid="{6B217C28-572B-4805-85B7-7305B398E583}"/>
    <cellStyle name="s_PurpleHeader_CFIS Net NZIFRS Dataload Sep 06_September 08 Board View" xfId="3627" xr:uid="{B34FC5D5-6329-44EC-A40B-0048711AA479}"/>
    <cellStyle name="s_PurpleHeader_CFIS Net NZIFRS Dataload Sep 06_September 08 Mgmt View" xfId="3628" xr:uid="{96E25805-BB30-4E70-BEF2-C0088879EEB2}"/>
    <cellStyle name="s_PurpleHeader_CFIS Net NZIFRS Dataload Sep 06_TB Dec 2009 PowerTax mapping" xfId="3629" xr:uid="{A04973AB-02F5-4490-A69E-9A2D7BECC462}"/>
    <cellStyle name="s_PurpleHeader_CFIS Net NZIFRS Dataload Sep 06_Template Scorecard 2008" xfId="3630" xr:uid="{CFF86753-FDB1-4030-8DF4-1972F685CA81}"/>
    <cellStyle name="s_PurpleHeader_CFIS Net NZIFRS Dataload Sep 06_Template Scorecard 2008_Book2" xfId="3631" xr:uid="{AC250742-7E5F-4F45-8E0C-3BFC686BCC4C}"/>
    <cellStyle name="s_PurpleHeader_CFIS Net NZIFRS Dataload Sep 06_Template Scorecard 2008_Retail Scorecard September 2008a" xfId="3632" xr:uid="{931430C3-E57B-420E-A843-AC0B210E7A15}"/>
    <cellStyle name="s_PurpleHeader_CFIS Net NZIFRS Dataload Sep 06_Template Scorecard 2008_Retail Scorecard September 2008a 2" xfId="3633" xr:uid="{EA36E47B-BF0D-4142-9B90-C02238DD1A60}"/>
    <cellStyle name="s_PurpleHeader_CFIS Net NZIFRS Dataload Sep 06_Template Scorecard 2008_Retail Scorecard September 2008a 3" xfId="3634" xr:uid="{B9D7BA43-A6F9-40A1-966F-AC1C65732BCC}"/>
    <cellStyle name="s_PurpleHeader_CFIS Net NZIFRS Dataload Sep 06_Template Scorecard 2008_Retail Scorecard September 2008a_Sheet2" xfId="3635" xr:uid="{E2594F98-AEF1-4E5B-A751-72723DD53653}"/>
    <cellStyle name="s_PurpleHeader_CFIS Net NZIFRS Dataload Sep 06_Template Scorecard 2008_Retail Scorecard September 2008b" xfId="3636" xr:uid="{15E3DF82-7BAB-4D86-BBC0-C820223F243E}"/>
    <cellStyle name="s_PurpleHeader_CFIS Net NZIFRS Dataload Sep 06_Template Scorecard 2008_Retail Scorecard September 2008b 2" xfId="3637" xr:uid="{1DC7A3DA-749B-4821-B38F-9EAA491C9467}"/>
    <cellStyle name="s_PurpleHeader_CFIS Net NZIFRS Dataload Sep 06_Template Scorecard 2008_Retail Scorecard September 2008b 3" xfId="3638" xr:uid="{875CE266-9B83-4244-B6D4-91C4330D8D06}"/>
    <cellStyle name="s_PurpleHeader_CFIS Net NZIFRS Dataload Sep 06_Template Scorecard 2008_Retail Scorecard September 2008b_Sheet2" xfId="3639" xr:uid="{2CC28321-2B0F-4FC4-A918-05EF8BCC1B87}"/>
    <cellStyle name="s_PurpleHeader_CFIS Net NZIFRS Dataload Sep 06_Template Scorecard 20081" xfId="3640" xr:uid="{4EA23D50-5013-4159-84C8-3C482312740E}"/>
    <cellStyle name="s_PurpleHeader_CFIS Net NZIFRS Dataload Sep 06_Template Scorecard 20081_Book2" xfId="3641" xr:uid="{976F12B7-6480-4B77-8D6E-29035B491708}"/>
    <cellStyle name="s_PurpleHeader_CFIS Net NZIFRS Dataload Sep 06_Template Scorecard 20081_Retail Scorecard September 2008a" xfId="3642" xr:uid="{269A49A0-794A-49D4-9567-A9EFA683AB94}"/>
    <cellStyle name="s_PurpleHeader_CFIS Net NZIFRS Dataload Sep 06_Template Scorecard 20081_Retail Scorecard September 2008a 2" xfId="3643" xr:uid="{CFAD60B2-307A-4B03-9E45-5C7C7F3FF1BE}"/>
    <cellStyle name="s_PurpleHeader_CFIS Net NZIFRS Dataload Sep 06_Template Scorecard 20081_Retail Scorecard September 2008a 3" xfId="3644" xr:uid="{5E4D3843-34CC-4075-A40E-B0B8C2CA0D23}"/>
    <cellStyle name="s_PurpleHeader_CFIS Net NZIFRS Dataload Sep 06_Template Scorecard 20081_Retail Scorecard September 2008a_Sheet2" xfId="3645" xr:uid="{BFAB249E-4D46-4BAB-B79C-3795F99D2ED8}"/>
    <cellStyle name="s_PurpleHeader_CFIS Net NZIFRS Dataload Sep 06_Template Scorecard 20081_Retail Scorecard September 2008b" xfId="3646" xr:uid="{FBE2DBAD-1B70-4F61-A535-D1721D9B8EEE}"/>
    <cellStyle name="s_PurpleHeader_CFIS Net NZIFRS Dataload Sep 06_Template Scorecard 20081_Retail Scorecard September 2008b 2" xfId="3647" xr:uid="{BF0F5B89-B10A-446D-9D6A-6B1A549D33FE}"/>
    <cellStyle name="s_PurpleHeader_CFIS Net NZIFRS Dataload Sep 06_Template Scorecard 20081_Retail Scorecard September 2008b 3" xfId="3648" xr:uid="{11984A06-6724-4698-B349-F9086DC68004}"/>
    <cellStyle name="s_PurpleHeader_CFIS Net NZIFRS Dataload Sep 06_Template Scorecard 20081_Retail Scorecard September 2008b_Sheet2" xfId="3649" xr:uid="{91FE240D-6482-41F9-BA3F-F757E142B6F7}"/>
    <cellStyle name="s_PurpleHeader_CONGL029" xfId="3650" xr:uid="{C534B310-C33A-47A6-AD48-F0A3F0B112EC}"/>
    <cellStyle name="s_PurpleHeader_Consolidation Schedule December 2008" xfId="3651" xr:uid="{61E465D9-D8FC-4A85-A13F-FB1D5FDBA810}"/>
    <cellStyle name="s_PurpleHeader_Consolidation Schedule December 2008 no ARC Impairment-FINAL" xfId="3652" xr:uid="{3A959D90-2D43-4EF6-B035-C9DB918FCC14}"/>
    <cellStyle name="s_PurpleHeader_Copy of Attrition Rate FTE's Aug 2008" xfId="3653" xr:uid="{8191DFEB-BF83-428D-9123-50DE29B7AD3B}"/>
    <cellStyle name="s_PurpleHeader_Copy of Attrition Rate FTE's Aug 2008_Book2" xfId="3654" xr:uid="{B6F6E6B0-6F25-4F1D-864F-9A53B109685F}"/>
    <cellStyle name="s_PurpleHeader_Copy of Attrition Rate FTE's Aug 2008_Retail Scorecard September 2008a" xfId="3655" xr:uid="{0B0A0412-D004-457D-BFAD-AB38C6F2FF56}"/>
    <cellStyle name="s_PurpleHeader_Copy of Attrition Rate FTE's Aug 2008_Retail Scorecard September 2008a 2" xfId="3656" xr:uid="{9465E232-4679-49C0-8D68-D96E51B777CB}"/>
    <cellStyle name="s_PurpleHeader_Copy of Attrition Rate FTE's Aug 2008_Retail Scorecard September 2008a 3" xfId="3657" xr:uid="{E3306FA7-9CF4-4C38-8779-BF4F765B9942}"/>
    <cellStyle name="s_PurpleHeader_Copy of Attrition Rate FTE's Aug 2008_Retail Scorecard September 2008a_Sheet2" xfId="3658" xr:uid="{2AEF2F6F-2820-4E55-9A48-877720112A2E}"/>
    <cellStyle name="s_PurpleHeader_Copy of Attrition Rate FTE's Aug 2008_Retail Scorecard September 2008b" xfId="3659" xr:uid="{4D44EAD8-F84A-43D1-85B7-54416C3D80DD}"/>
    <cellStyle name="s_PurpleHeader_Copy of Attrition Rate FTE's Aug 2008_Retail Scorecard September 2008b 2" xfId="3660" xr:uid="{6C79F146-4F1A-4057-A5EE-B3E44D08ACA0}"/>
    <cellStyle name="s_PurpleHeader_Copy of Attrition Rate FTE's Aug 2008_Retail Scorecard September 2008b 3" xfId="3661" xr:uid="{CEE65307-C0E0-497C-BC45-0389CF6A60B5}"/>
    <cellStyle name="s_PurpleHeader_Copy of Attrition Rate FTE's Aug 2008_Retail Scorecard September 2008b_Sheet2" xfId="3662" xr:uid="{44CBF40A-596A-40D2-AAA8-E6FA8A663371}"/>
    <cellStyle name="s_PurpleHeader_DataLoad_206" xfId="3663" xr:uid="{C2E34559-86B8-46EC-9926-4A38879A722A}"/>
    <cellStyle name="s_PurpleHeader_Generation and NER Stats" xfId="3664" xr:uid="{375189D4-B92B-4C3D-AC87-2AC7E182239E}"/>
    <cellStyle name="s_PurpleHeader_Group Consolidated Scorecard Dec08 - KM" xfId="3665" xr:uid="{E4CDE2D8-FD19-4F7D-A081-F86694775034}"/>
    <cellStyle name="s_PurpleHeader_Group TB CONGL029" xfId="3666" xr:uid="{5621A379-2806-402C-B417-D3F13B440DA6}"/>
    <cellStyle name="s_PurpleHeader_HS&amp;W 2008-23-09" xfId="3667" xr:uid="{9E014EE2-6AE1-4852-A7C8-C980302055CF}"/>
    <cellStyle name="s_PurpleHeader_HS&amp;W 2008-23-09_Book2" xfId="3668" xr:uid="{468FDF02-6218-473B-A37C-EC67267839C4}"/>
    <cellStyle name="s_PurpleHeader_HS&amp;W 2008-23-09_Retail Scorecard September 2008a" xfId="3669" xr:uid="{3340C673-A6AF-4F6B-B04A-435F66A2820C}"/>
    <cellStyle name="s_PurpleHeader_HS&amp;W 2008-23-09_Retail Scorecard September 2008a 2" xfId="3670" xr:uid="{C21E7B05-078A-4E3E-BCEB-DDDF4C382058}"/>
    <cellStyle name="s_PurpleHeader_HS&amp;W 2008-23-09_Retail Scorecard September 2008a 3" xfId="3671" xr:uid="{0762C60B-F15B-4BDB-B267-A2BB0A065B4E}"/>
    <cellStyle name="s_PurpleHeader_HS&amp;W 2008-23-09_Retail Scorecard September 2008a_Sheet2" xfId="3672" xr:uid="{72420076-C918-48BC-8D23-0C549FB3A342}"/>
    <cellStyle name="s_PurpleHeader_HS&amp;W 2008-23-09_Retail Scorecard September 2008b" xfId="3673" xr:uid="{CE61C51F-6099-4F62-9D82-6A633C3E17A8}"/>
    <cellStyle name="s_PurpleHeader_HS&amp;W 2008-23-09_Retail Scorecard September 2008b 2" xfId="3674" xr:uid="{BC205CFA-1E9E-4E07-BE9C-12E04A49614B}"/>
    <cellStyle name="s_PurpleHeader_HS&amp;W 2008-23-09_Retail Scorecard September 2008b 3" xfId="3675" xr:uid="{E7AD8678-287A-4294-AF6B-3AA3147CFE5F}"/>
    <cellStyle name="s_PurpleHeader_HS&amp;W 2008-23-09_Retail Scorecard September 2008b_Sheet2" xfId="3676" xr:uid="{2D6645A7-BED4-4EA8-AD67-132C39277710}"/>
    <cellStyle name="s_PurpleHeader_June 10 Board View V1 19-07-10" xfId="3677" xr:uid="{14781C09-BFE6-4D67-A3E7-7DB995C25B2D}"/>
    <cellStyle name="s_PurpleHeader_June 10 congl029" xfId="3678" xr:uid="{8D8D2B43-D0B7-4201-981B-4A0258559CD2}"/>
    <cellStyle name="s_PurpleHeader_MaPQuarterlyStats as at 31 December" xfId="3679" xr:uid="{E9BD965D-4594-48AC-9497-92ECDD8598CB}"/>
    <cellStyle name="s_PurpleHeader_March 09 Board View" xfId="3680" xr:uid="{DCBBA421-F9B4-445D-80D6-F29A079AD933}"/>
    <cellStyle name="s_PurpleHeader_Net Debt to Equity Ratio 31 12 08" xfId="3681" xr:uid="{2C5F0C0C-8C63-4620-9593-178F607D95DA}"/>
    <cellStyle name="s_PurpleHeader_September 08 Board View" xfId="3682" xr:uid="{1CFD8384-2F24-485C-93CD-099EBF7A98E7}"/>
    <cellStyle name="s_PurpleHeader_September 08 Mgmt View" xfId="3683" xr:uid="{1570DCD1-C99C-4E55-9ADC-CF1555936510}"/>
    <cellStyle name="s_PurpleHeader_TB Dec 2009 PowerTax mapping" xfId="3684" xr:uid="{A430CC91-21FE-4CD9-A140-0C5157A54771}"/>
    <cellStyle name="s_PurpleHeader_Template Scorecard 2008" xfId="3685" xr:uid="{7B6897B4-3C40-41A7-B379-E2E6A11B6C07}"/>
    <cellStyle name="s_PurpleHeader_Template Scorecard 2008_Book2" xfId="3686" xr:uid="{E1FA7E43-3B86-4006-8CC8-AA690068A260}"/>
    <cellStyle name="s_PurpleHeader_Template Scorecard 2008_Retail Scorecard September 2008a" xfId="3687" xr:uid="{D24F2085-E6D4-462B-8886-AD5F8A9C6257}"/>
    <cellStyle name="s_PurpleHeader_Template Scorecard 2008_Retail Scorecard September 2008a 2" xfId="3688" xr:uid="{86C9E5DA-AA51-4031-A005-F1EA63D1B135}"/>
    <cellStyle name="s_PurpleHeader_Template Scorecard 2008_Retail Scorecard September 2008a 3" xfId="3689" xr:uid="{D83DCA49-1438-40A8-89FF-E75A50DAF37D}"/>
    <cellStyle name="s_PurpleHeader_Template Scorecard 2008_Retail Scorecard September 2008a_Sheet2" xfId="3690" xr:uid="{5632CDD0-9440-47EA-BBB4-FC16B95C5EBD}"/>
    <cellStyle name="s_PurpleHeader_Template Scorecard 2008_Retail Scorecard September 2008b" xfId="3691" xr:uid="{F1BE7797-B460-451D-B50F-BD4852569B29}"/>
    <cellStyle name="s_PurpleHeader_Template Scorecard 2008_Retail Scorecard September 2008b 2" xfId="3692" xr:uid="{58B7B933-A47D-4483-AFF2-B09BFC4A02EC}"/>
    <cellStyle name="s_PurpleHeader_Template Scorecard 2008_Retail Scorecard September 2008b 3" xfId="3693" xr:uid="{04BE52EC-D220-4044-9B64-A03F9EADE62D}"/>
    <cellStyle name="s_PurpleHeader_Template Scorecard 2008_Retail Scorecard September 2008b_Sheet2" xfId="3694" xr:uid="{A4E24CB1-4950-4A08-87B8-F9BCE3350368}"/>
    <cellStyle name="s_PurpleHeader_Template Scorecard 20081" xfId="3695" xr:uid="{DD5F4E6E-CB34-48B4-B1FC-C0096E95D09A}"/>
    <cellStyle name="s_PurpleHeader_Template Scorecard 20081_Book2" xfId="3696" xr:uid="{80D216D6-34B0-4E10-AC42-6B0B163F81E2}"/>
    <cellStyle name="s_PurpleHeader_Template Scorecard 20081_Retail Scorecard September 2008a" xfId="3697" xr:uid="{A8BAADA3-5D64-4BF1-9B70-0282EB8E8C84}"/>
    <cellStyle name="s_PurpleHeader_Template Scorecard 20081_Retail Scorecard September 2008a 2" xfId="3698" xr:uid="{5C94C397-DD8B-43AB-9F0F-08DBD73B8B8E}"/>
    <cellStyle name="s_PurpleHeader_Template Scorecard 20081_Retail Scorecard September 2008a 3" xfId="3699" xr:uid="{10A307CE-D943-4AA4-9B4C-1CB4D43A8FD1}"/>
    <cellStyle name="s_PurpleHeader_Template Scorecard 20081_Retail Scorecard September 2008a_Sheet2" xfId="3700" xr:uid="{CDD594F2-2028-40B7-A3FD-AD7528A325F8}"/>
    <cellStyle name="s_PurpleHeader_Template Scorecard 20081_Retail Scorecard September 2008b" xfId="3701" xr:uid="{0AE75A2D-4947-47D8-A92F-30BF59145AF7}"/>
    <cellStyle name="s_PurpleHeader_Template Scorecard 20081_Retail Scorecard September 2008b 2" xfId="3702" xr:uid="{9F8F65C3-30DC-4636-9761-E445B0BF4FF0}"/>
    <cellStyle name="s_PurpleHeader_Template Scorecard 20081_Retail Scorecard September 2008b 3" xfId="3703" xr:uid="{C0DF8BA8-CD29-49EA-AF50-56B8F11AF8C6}"/>
    <cellStyle name="s_PurpleHeader_Template Scorecard 20081_Retail Scorecard September 2008b_Sheet2" xfId="3704" xr:uid="{4E369237-964D-472A-A4F5-71F99F23E2DE}"/>
    <cellStyle name="s_TotalBackground" xfId="3705" xr:uid="{17DF17F0-1790-44DF-9E3D-5C7BC0A796C2}"/>
    <cellStyle name="s_TotalBackground_2010 MEL Parent Tax Bal Sheet" xfId="3706" xr:uid="{99D5072A-012D-4951-8991-82448E297E83}"/>
    <cellStyle name="s_TotalBackground_Attrition Rate Scorecard - October 2008" xfId="3707" xr:uid="{935A6FB4-AA0F-4795-A658-980396E38A28}"/>
    <cellStyle name="s_TotalBackground_Attrition Rate Scorecard - October 2008 2" xfId="3708" xr:uid="{7DB39E8D-0FD5-49A2-AC4B-B68C40959F17}"/>
    <cellStyle name="s_TotalBackground_Attrition Rate Scorecard - October 2008 3" xfId="3709" xr:uid="{913DB434-4920-441B-BC8D-1FA879BFAEDF}"/>
    <cellStyle name="s_TotalBackground_Attrition Rate Scorecard - September 2008" xfId="3710" xr:uid="{F604CB4D-1D42-428E-BFE5-167D1D86C38A}"/>
    <cellStyle name="s_TotalBackground_Attrition Rate Scorecard - September 2008 2" xfId="3711" xr:uid="{78B92300-B2BC-4C5A-8816-CB03220DBE0C}"/>
    <cellStyle name="s_TotalBackground_Attrition Rate Scorecard - September 2008 3" xfId="3712" xr:uid="{A95C6153-BA7A-45E5-BD94-C934E4EE32BA}"/>
    <cellStyle name="s_TotalBackground_B3-December 08 Board View (Half Yr Adj)" xfId="3713" xr:uid="{63A6AE25-E9F7-4FE4-9CE1-EB5700693343}"/>
    <cellStyle name="s_TotalBackground_CONGL029" xfId="3714" xr:uid="{782FE27E-610A-453C-9664-7713C6805DB4}"/>
    <cellStyle name="s_TotalBackground_CONGL029 2" xfId="3715" xr:uid="{E5C0410B-5D92-4EBA-83EC-60A923C4F0E8}"/>
    <cellStyle name="s_TotalBackground_CONGL029 3" xfId="3716" xr:uid="{9951A07F-3285-4121-8C9D-6BB8BBB1C69F}"/>
    <cellStyle name="s_TotalBackground_Consolidation Schedule December 2008" xfId="3717" xr:uid="{A1A1576B-1E71-47BD-9F9B-034161456040}"/>
    <cellStyle name="s_TotalBackground_Consolidation Schedule December 2008 no ARC Impairment-FINAL" xfId="3718" xr:uid="{3B1EAEF3-51A3-4C83-BE26-9E24C92D878A}"/>
    <cellStyle name="s_TotalBackground_Consolidation Schedule December 2008 no ARC Impairment-FINAL 2" xfId="3719" xr:uid="{CA8ED4FB-2A7E-46E7-829C-96C385B3DB2A}"/>
    <cellStyle name="s_TotalBackground_Consolidation Schedule December 2008 no ARC Impairment-FINAL 3" xfId="3720" xr:uid="{EC07816E-30AC-4FA8-935E-80340B129ECE}"/>
    <cellStyle name="s_TotalBackground_Copy of Attrition Rate FTE's Aug 2008" xfId="3721" xr:uid="{6F53B6F6-3AEC-4F62-992B-8EEAFE2EEEDB}"/>
    <cellStyle name="s_TotalBackground_Copy of Attrition Rate FTE's Aug 2008 2" xfId="3722" xr:uid="{F3CD5C4E-7545-40BB-97BE-763DE47C4ACD}"/>
    <cellStyle name="s_TotalBackground_Copy of Attrition Rate FTE's Aug 2008 3" xfId="3723" xr:uid="{D55D2B0C-8289-4E2A-ABF6-A9B33A9E2891}"/>
    <cellStyle name="s_TotalBackground_Generation and NER Stats" xfId="3724" xr:uid="{79888DD4-B06E-46D9-89B9-750C66131FDB}"/>
    <cellStyle name="s_TotalBackground_Group Consolidated Scorecard Dec08 - KM" xfId="3725" xr:uid="{AE6AAC56-4607-4AEE-82A6-74AC7035643C}"/>
    <cellStyle name="s_TotalBackground_Group TB CONGL029" xfId="3726" xr:uid="{30D72F5A-D9A9-429C-B2F4-243B6608D12D}"/>
    <cellStyle name="s_TotalBackground_HS&amp;W 2008-23-09" xfId="3727" xr:uid="{B4BBD36B-F1D7-43F6-8332-F804C90603ED}"/>
    <cellStyle name="s_TotalBackground_HS&amp;W 2008-23-09 2" xfId="3728" xr:uid="{64DB2605-E388-4B0B-BF81-97E6C4F136F3}"/>
    <cellStyle name="s_TotalBackground_HS&amp;W 2008-23-09 3" xfId="3729" xr:uid="{F7CDACEA-347D-4CA4-B989-E58D4CFA0FA1}"/>
    <cellStyle name="s_TotalBackground_June 10 Board View V1 19-07-10" xfId="3730" xr:uid="{1DB09615-4BF3-48D9-8B05-892A46F203F5}"/>
    <cellStyle name="s_TotalBackground_June 10 congl029" xfId="3731" xr:uid="{05B71A04-BC9C-4906-B884-1EA92AA586CC}"/>
    <cellStyle name="s_TotalBackground_MaPQuarterlyStats as at 31 December" xfId="3732" xr:uid="{BD973735-AF93-460D-9380-363F310ED76C}"/>
    <cellStyle name="s_TotalBackground_March 09 Board View" xfId="3733" xr:uid="{27564D1D-4D49-48DD-AAB3-5D6A948A8339}"/>
    <cellStyle name="s_TotalBackground_Net Debt to Equity Ratio 31 12 08" xfId="3734" xr:uid="{0FB137F1-605E-4D75-AABE-EF6EA9747B4B}"/>
    <cellStyle name="s_TotalBackground_September 08 Board View" xfId="3735" xr:uid="{9B49949D-8186-417F-84F4-101C19716913}"/>
    <cellStyle name="s_TotalBackground_September 08 Mgmt View" xfId="3736" xr:uid="{BA025D4C-A493-435E-A53C-B30EC9537406}"/>
    <cellStyle name="s_TotalBackground_TB Dec 2009 PowerTax mapping" xfId="3737" xr:uid="{109DD1B7-5C45-4D3E-8CB7-A211E0A51595}"/>
    <cellStyle name="s_TotalBackground_Template Scorecard 2008" xfId="3738" xr:uid="{ABB46D30-BB67-4B33-93D4-47ECE3FB097F}"/>
    <cellStyle name="s_TotalBackground_Template Scorecard 2008 2" xfId="3739" xr:uid="{1A6D3BB7-F608-45B1-8F14-9D21B4BABE12}"/>
    <cellStyle name="s_TotalBackground_Template Scorecard 2008 3" xfId="3740" xr:uid="{9832B4D8-E2F6-4734-8CE2-54177C1A4F00}"/>
    <cellStyle name="s_TotalBackground_Template Scorecard 20081" xfId="3741" xr:uid="{73850FD8-566F-4EDD-8A19-C419CAF71175}"/>
    <cellStyle name="s_TotalBackground_Template Scorecard 20081 2" xfId="3742" xr:uid="{EAFCE7AE-8DB8-421F-9711-49A2DE5D9636}"/>
    <cellStyle name="s_TotalBackground_Template Scorecard 20081 3" xfId="3743" xr:uid="{4C4F336A-C6F5-4BE8-B473-EC5DB5ACC6AF}"/>
    <cellStyle name="Style 1" xfId="3744" xr:uid="{7026B4FD-DD15-4F50-8D8C-1E4FA8C14758}"/>
    <cellStyle name="Style 1 2" xfId="3745" xr:uid="{F9570650-5D4C-42E3-9A3B-FE9A534CCAC4}"/>
    <cellStyle name="Title 10" xfId="3746" xr:uid="{D42B1F38-E12E-49A5-A61D-2E32739ED0C5}"/>
    <cellStyle name="Title 11" xfId="3747" xr:uid="{AEF9B3E9-9CF4-4352-A515-7037B6A622C9}"/>
    <cellStyle name="Title 12" xfId="3748" xr:uid="{DB21F48C-F433-4A44-8F49-A7F6047F959F}"/>
    <cellStyle name="Title 13" xfId="3749" xr:uid="{C95FD7D3-9A77-4368-A9ED-F2A2D220243B}"/>
    <cellStyle name="Title 14" xfId="3750" xr:uid="{D56E6150-1D5B-47F8-9242-BCC8ABBF9BE3}"/>
    <cellStyle name="Title 15" xfId="3751" xr:uid="{FDA9CEC8-5388-4796-990D-CC94A2101DF4}"/>
    <cellStyle name="Title 16" xfId="3752" xr:uid="{44A8DD75-7BB9-45A9-B85A-706951F18B7F}"/>
    <cellStyle name="Title 17" xfId="3753" xr:uid="{BECE1D43-CDDA-4A29-B30E-B6BE0D84DA67}"/>
    <cellStyle name="Title 18" xfId="3754" xr:uid="{B6E0815A-1AFD-4CFD-B3F0-B894A450C579}"/>
    <cellStyle name="Title 19" xfId="3755" xr:uid="{B26E93B1-FD3C-490E-9207-932EE4A43D8E}"/>
    <cellStyle name="Title 2" xfId="3756" xr:uid="{CA003776-7493-44F0-B095-286EB479FDB6}"/>
    <cellStyle name="Title 2 10" xfId="3757" xr:uid="{9616FB38-0DB2-4F1D-B855-6B00D6F47A1C}"/>
    <cellStyle name="Title 2 11" xfId="3758" xr:uid="{9656B8EC-80B5-40CB-AB99-431372474E6F}"/>
    <cellStyle name="Title 2 12" xfId="3759" xr:uid="{9993F3F7-D350-4A2E-A66D-86CB8C206817}"/>
    <cellStyle name="Title 2 13" xfId="3760" xr:uid="{E8923A2D-F3D6-4B1F-B7C0-F5B8A0F7C5E4}"/>
    <cellStyle name="Title 2 14" xfId="3761" xr:uid="{1A81BBDF-E2F8-44CF-BFEC-6CA8BC0B7075}"/>
    <cellStyle name="Title 2 15" xfId="3762" xr:uid="{C824F564-0428-4929-8435-E7FBD358AD57}"/>
    <cellStyle name="Title 2 16" xfId="3763" xr:uid="{14B52E9F-2BF3-4936-BFD5-FE012969C013}"/>
    <cellStyle name="Title 2 2" xfId="3764" xr:uid="{C54D778D-F8AE-4196-81BD-E6FEE1872713}"/>
    <cellStyle name="Title 2 2 2" xfId="3765" xr:uid="{8BD76A29-9023-4B59-95E6-893DA07E1330}"/>
    <cellStyle name="Title 2 2 3" xfId="3766" xr:uid="{EB3BEA07-DC60-4AEB-A92F-44A96D10C4E7}"/>
    <cellStyle name="Title 2 2 4" xfId="3767" xr:uid="{111DF020-281B-4759-9476-E0694054EA35}"/>
    <cellStyle name="Title 2 2 5" xfId="3768" xr:uid="{BB3DE5C8-A6CB-4F8A-82AF-9142245FCB60}"/>
    <cellStyle name="Title 2 3" xfId="3769" xr:uid="{C6568E1F-5131-45C8-A54E-E86A26F80360}"/>
    <cellStyle name="Title 2 4" xfId="3770" xr:uid="{7D774D59-68E8-487A-BF06-931052F26F29}"/>
    <cellStyle name="Title 2 5" xfId="3771" xr:uid="{9A0A45A5-BEE2-4195-8AC7-8F92C4080D1C}"/>
    <cellStyle name="Title 2 6" xfId="3772" xr:uid="{BA500343-ECC8-4D34-B72B-AC105A676D6C}"/>
    <cellStyle name="Title 2 7" xfId="3773" xr:uid="{0360FD67-508B-4951-B1E5-C42EF710C011}"/>
    <cellStyle name="Title 2 8" xfId="3774" xr:uid="{B9D8EFDF-7B4C-49DE-96C3-C4B7B541A9F3}"/>
    <cellStyle name="Title 2 9" xfId="3775" xr:uid="{6B09118C-AE09-48B9-B471-BA203EB802D6}"/>
    <cellStyle name="Title 20" xfId="3776" xr:uid="{02A5848A-FFF5-4505-B671-15091DF6B09F}"/>
    <cellStyle name="Title 21" xfId="3777" xr:uid="{22B29B2A-08A7-4C6D-AEF5-B03109144DF0}"/>
    <cellStyle name="Title 22" xfId="3778" xr:uid="{053D1E42-065C-4C06-A492-93AE64E375F6}"/>
    <cellStyle name="Title 3" xfId="3779" xr:uid="{8C737EF7-8AFC-4441-9230-BDBAE6D558D2}"/>
    <cellStyle name="Title 3 2" xfId="3780" xr:uid="{5786ED94-A18A-44EB-870A-0FE802BD5919}"/>
    <cellStyle name="Title 3 3" xfId="3781" xr:uid="{340F68C8-C2C7-4AC7-B8F2-5977A0D578CA}"/>
    <cellStyle name="Title 3 4" xfId="3782" xr:uid="{EC32F065-8F53-47D6-AF35-A3712467FB0A}"/>
    <cellStyle name="Title 3 5" xfId="3783" xr:uid="{7A061F64-D330-4A12-BCA0-1B7B6A64BB3E}"/>
    <cellStyle name="Title 3 6" xfId="3784" xr:uid="{3868C576-7F6E-4279-AE9D-B35DD51CE3F8}"/>
    <cellStyle name="Title 4" xfId="3785" xr:uid="{7B4B4495-B6EC-496A-A2F0-A253267CB28A}"/>
    <cellStyle name="Title 4 2" xfId="3786" xr:uid="{C1E5946A-22CB-494E-ABC8-EA720321B816}"/>
    <cellStyle name="Title 5" xfId="3787" xr:uid="{453D90AC-E26D-483F-B738-05FC7CD9F2C8}"/>
    <cellStyle name="Title 5 2" xfId="3788" xr:uid="{04A58853-78AE-4FEB-98D1-D48BD0B2EF37}"/>
    <cellStyle name="Title 6" xfId="3789" xr:uid="{448E8A65-64DA-4DFB-A439-858E0501265B}"/>
    <cellStyle name="Title 7" xfId="3790" xr:uid="{F487E775-88B7-432F-ADE8-A908A67E7DD2}"/>
    <cellStyle name="Title 8" xfId="3791" xr:uid="{097A1A1D-8C93-4959-9D30-B0D8778BFF99}"/>
    <cellStyle name="Title 9" xfId="3792" xr:uid="{795592A4-0950-4610-AACA-9034AF93F0C5}"/>
    <cellStyle name="To_Financials" xfId="3793" xr:uid="{755EF520-43B1-49EC-8FE1-7196E4C82FC0}"/>
    <cellStyle name="Total 10" xfId="3794" xr:uid="{205F5141-12A7-4040-B2E1-D6CA862CF54F}"/>
    <cellStyle name="Total 11" xfId="3795" xr:uid="{812F13CE-1D7C-4DC7-8016-346F4710731B}"/>
    <cellStyle name="Total 12" xfId="3796" xr:uid="{117AA3BA-0F10-4181-A93E-EEDAED87EB5B}"/>
    <cellStyle name="Total 13" xfId="3797" xr:uid="{DBFF46A3-3D61-418C-9FAB-4E5A28F10EC5}"/>
    <cellStyle name="Total 14" xfId="3798" xr:uid="{19D5FA9C-EA20-4027-99DD-D171D6213139}"/>
    <cellStyle name="Total 15" xfId="3799" xr:uid="{E130E4C1-CB49-47B1-A4CD-DE7FC0A9CF29}"/>
    <cellStyle name="Total 16" xfId="3800" xr:uid="{DFA46B2E-E992-444A-BA1A-A533C8D9A785}"/>
    <cellStyle name="Total 17" xfId="3801" xr:uid="{DA5CA1D4-9BA7-4DA5-A73D-E2D67637B283}"/>
    <cellStyle name="Total 18" xfId="3802" xr:uid="{55A1F890-17A3-4054-8BC8-7F499A2CE1B8}"/>
    <cellStyle name="Total 19" xfId="3803" xr:uid="{A01868AB-7A62-4C0A-A530-74ED525BE276}"/>
    <cellStyle name="Total 2" xfId="3804" xr:uid="{E4BA0BFD-0301-4B17-85B7-27D07A19016E}"/>
    <cellStyle name="Total 2 10" xfId="3805" xr:uid="{9525D60A-3C9A-4908-8697-429C6F0F5CBA}"/>
    <cellStyle name="Total 2 11" xfId="3806" xr:uid="{C8C4D9C5-BF59-410E-BA57-74537B03130E}"/>
    <cellStyle name="Total 2 12" xfId="3807" xr:uid="{A41793F7-38B9-4AA0-AE84-DE357680E9AB}"/>
    <cellStyle name="Total 2 13" xfId="3808" xr:uid="{B2E61ED0-8A7E-4C58-A5BD-2AFF4069B1BD}"/>
    <cellStyle name="Total 2 14" xfId="3809" xr:uid="{AE013C38-45B6-4F3E-B9BD-1C732FC11B29}"/>
    <cellStyle name="Total 2 15" xfId="3810" xr:uid="{2680B6DF-788E-4A3C-ADF5-02298AB294A0}"/>
    <cellStyle name="Total 2 16" xfId="3811" xr:uid="{2F4B4415-CA06-4A3A-904B-0752F9BF3F93}"/>
    <cellStyle name="Total 2 17" xfId="3812" xr:uid="{0E64504C-12B5-4A69-9228-257BFB8C4173}"/>
    <cellStyle name="Total 2 18" xfId="3813" xr:uid="{1AADD2CF-6141-40F8-9906-043D3B63C469}"/>
    <cellStyle name="Total 2 2" xfId="3814" xr:uid="{C6297DA2-A1EA-4500-A5C5-603FFB4CE972}"/>
    <cellStyle name="Total 2 2 2" xfId="3815" xr:uid="{040235DB-BDB3-4CA7-B5B2-7B0483E61470}"/>
    <cellStyle name="Total 2 2 3" xfId="3816" xr:uid="{5F7BCE32-52E1-4A24-B8DA-6F81678E1EE7}"/>
    <cellStyle name="Total 2 2 4" xfId="3817" xr:uid="{A699EEDA-6502-4E4A-A51E-5199C7BF549F}"/>
    <cellStyle name="Total 2 2 5" xfId="3818" xr:uid="{164A8C81-839D-44A4-833B-7E192D04692A}"/>
    <cellStyle name="Total 2 3" xfId="3819" xr:uid="{A7B072B5-7FE6-4511-AD2E-3CFC40FC3B62}"/>
    <cellStyle name="Total 2 4" xfId="3820" xr:uid="{65A1B9F5-CBEA-4206-8C91-1B8832710F3F}"/>
    <cellStyle name="Total 2 5" xfId="3821" xr:uid="{D6595117-7DCA-44FF-89C3-51BE7797F2F9}"/>
    <cellStyle name="Total 2 6" xfId="3822" xr:uid="{BCF1C7D4-B90D-4AE5-A1E7-8CE7B4CE0DC2}"/>
    <cellStyle name="Total 2 7" xfId="3823" xr:uid="{419C516B-7090-45DF-B461-542EB64F42A4}"/>
    <cellStyle name="Total 2 8" xfId="3824" xr:uid="{85D11EB3-97E6-4F56-852A-F464DF3612E0}"/>
    <cellStyle name="Total 2 9" xfId="3825" xr:uid="{3802B058-E24E-48B9-B06B-66408B65037B}"/>
    <cellStyle name="Total 20" xfId="3826" xr:uid="{CC0C14C2-4F8F-48D0-8F74-33B60EF3B935}"/>
    <cellStyle name="Total 21" xfId="3827" xr:uid="{D7B5838D-A951-4DF0-B632-43BBAD555568}"/>
    <cellStyle name="Total 22" xfId="3828" xr:uid="{B92A97A9-3EBD-4764-BC47-1FECA847624F}"/>
    <cellStyle name="Total 23" xfId="3829" xr:uid="{8D4BB00D-7BD9-4E4C-B6C2-1B9CDFB82A6E}"/>
    <cellStyle name="Total 24" xfId="3830" xr:uid="{3D07725B-CDCD-4871-ACB1-9CFCD8808E47}"/>
    <cellStyle name="Total 3" xfId="3831" xr:uid="{16592415-2B49-4A6F-93C2-8E7554F131A9}"/>
    <cellStyle name="Total 3 2" xfId="3832" xr:uid="{F6A9403E-11F3-4480-8FC3-30A682976EED}"/>
    <cellStyle name="Total 3 3" xfId="3833" xr:uid="{773E9562-8460-4AF4-BBD8-933629EFDD93}"/>
    <cellStyle name="Total 3 4" xfId="3834" xr:uid="{8A886FAD-DFA8-4185-B83A-186E456D6FA9}"/>
    <cellStyle name="Total 3 5" xfId="3835" xr:uid="{3AA134DA-A449-4E50-BB3A-A9F42127C25A}"/>
    <cellStyle name="Total 3 6" xfId="3836" xr:uid="{D8F1E42D-C64A-4DAA-B7BC-2A6F4FE2BE1D}"/>
    <cellStyle name="Total 3 7" xfId="3837" xr:uid="{9D7879A3-0817-4018-9D9B-A88C16D8AB33}"/>
    <cellStyle name="Total 4" xfId="3838" xr:uid="{2C34566B-F398-4630-9ECD-1D7CCF02D917}"/>
    <cellStyle name="Total 4 2" xfId="3839" xr:uid="{B5EED6AC-A230-45A0-A2EF-DDD537199390}"/>
    <cellStyle name="Total 5" xfId="3840" xr:uid="{A50DAF03-2B6F-42A7-BE59-DD56FAF3F71F}"/>
    <cellStyle name="Total 5 2" xfId="3841" xr:uid="{2BA81238-A13E-4BF2-B4C8-E3DCEEEB6C97}"/>
    <cellStyle name="Total 6" xfId="3842" xr:uid="{9AF9C051-7223-4E0E-931F-FA422F2B39D7}"/>
    <cellStyle name="Total 7" xfId="3843" xr:uid="{F6F9BB22-EDAF-443C-BBF3-8BF906E73698}"/>
    <cellStyle name="Total 8" xfId="3844" xr:uid="{3CAA5A3B-CA99-41B9-A31D-D3FBC502E633}"/>
    <cellStyle name="Total 9" xfId="3845" xr:uid="{B77A7078-5EDC-472F-9873-24C8CFA64658}"/>
    <cellStyle name="Warning Text 10" xfId="3846" xr:uid="{48EA5D0F-FF74-4AAE-A5A0-CD361E27316D}"/>
    <cellStyle name="Warning Text 11" xfId="3847" xr:uid="{F75745A9-43EF-450D-9820-898872581A0F}"/>
    <cellStyle name="Warning Text 12" xfId="3848" xr:uid="{7EEF16A2-70F4-4646-A9B9-99D7BF5862FB}"/>
    <cellStyle name="Warning Text 13" xfId="3849" xr:uid="{C828FF3C-7750-493E-BFF5-61A68C18F692}"/>
    <cellStyle name="Warning Text 2" xfId="3850" xr:uid="{010D4BCE-3A89-47E5-98F9-A2CFD85BEDEF}"/>
    <cellStyle name="Warning Text 2 10" xfId="3851" xr:uid="{0F50B955-0A80-4620-BF84-9E0D3FCDB341}"/>
    <cellStyle name="Warning Text 2 11" xfId="3852" xr:uid="{76A80DA6-459D-4292-AFFB-618F9124C7A2}"/>
    <cellStyle name="Warning Text 2 12" xfId="3853" xr:uid="{02F45628-3BAE-423E-B45A-4ED65308DB9B}"/>
    <cellStyle name="Warning Text 2 13" xfId="3854" xr:uid="{24924D5B-A230-4601-856C-9541BFC6B28C}"/>
    <cellStyle name="Warning Text 2 14" xfId="3855" xr:uid="{05633921-F665-40D2-9632-92ED36A874C2}"/>
    <cellStyle name="Warning Text 2 15" xfId="3856" xr:uid="{A7EF8B4D-1E36-40A6-B5A9-7D08C9BF815F}"/>
    <cellStyle name="Warning Text 2 16" xfId="3857" xr:uid="{D7FD7E2D-B9F1-4CF4-BF72-2DC1E6414E9A}"/>
    <cellStyle name="Warning Text 2 2" xfId="3858" xr:uid="{CF9B23E3-E647-4479-8AFD-B5C0261B6A0C}"/>
    <cellStyle name="Warning Text 2 2 2" xfId="3859" xr:uid="{F2DFC604-9843-4109-B798-760E83B925CE}"/>
    <cellStyle name="Warning Text 2 2 3" xfId="3860" xr:uid="{66B09971-32CD-4EE0-9662-448A45085817}"/>
    <cellStyle name="Warning Text 2 2 4" xfId="3861" xr:uid="{1BEAE39F-E4DC-4860-9C75-B4941AAA02F1}"/>
    <cellStyle name="Warning Text 2 2 5" xfId="3862" xr:uid="{F1151BFF-BE7B-4257-BA8C-D81E8E7C39C2}"/>
    <cellStyle name="Warning Text 2 3" xfId="3863" xr:uid="{D63AC3EB-B308-4C79-B513-0595FEBC6F81}"/>
    <cellStyle name="Warning Text 2 4" xfId="3864" xr:uid="{193A5427-40BC-40AB-B48F-5DD191A08539}"/>
    <cellStyle name="Warning Text 2 5" xfId="3865" xr:uid="{3E2868F6-08EE-4E53-8F59-C7A0FEB36A90}"/>
    <cellStyle name="Warning Text 2 6" xfId="3866" xr:uid="{022889DE-74E3-49CD-83C3-D80B0D2E9D08}"/>
    <cellStyle name="Warning Text 2 7" xfId="3867" xr:uid="{D2973553-C043-4826-B2A8-DE8741C53AA7}"/>
    <cellStyle name="Warning Text 2 8" xfId="3868" xr:uid="{3C21E3DA-73EA-4C17-A9D0-BD691A441D0B}"/>
    <cellStyle name="Warning Text 2 9" xfId="3869" xr:uid="{1D0A7FF7-32C1-48B6-93AD-18FB90B34360}"/>
    <cellStyle name="Warning Text 3" xfId="3870" xr:uid="{10D07F70-22DE-4EB4-9235-6E167423E313}"/>
    <cellStyle name="Warning Text 3 10" xfId="3871" xr:uid="{6A13A24C-081E-43E8-A1C5-097F4BB02837}"/>
    <cellStyle name="Warning Text 3 2" xfId="3872" xr:uid="{BE5A2CA7-5A7D-4C7B-B462-9D80947B82E3}"/>
    <cellStyle name="Warning Text 3 2 2" xfId="3873" xr:uid="{480E6D46-42DA-41C6-88C0-0858DDB5033D}"/>
    <cellStyle name="Warning Text 3 2 3" xfId="3874" xr:uid="{E9AEF517-8075-48E6-BDED-1F0E102F7317}"/>
    <cellStyle name="Warning Text 3 2 4" xfId="3875" xr:uid="{5F392227-FEAB-49C4-B302-241097CC9136}"/>
    <cellStyle name="Warning Text 3 2 5" xfId="3876" xr:uid="{83F463AB-2445-4300-AFC8-58A625102E0C}"/>
    <cellStyle name="Warning Text 3 3" xfId="3877" xr:uid="{0547D0B4-3ABE-4538-8E28-6961171F3D5F}"/>
    <cellStyle name="Warning Text 3 4" xfId="3878" xr:uid="{820C18E8-786B-4200-A3B1-51EA03779087}"/>
    <cellStyle name="Warning Text 3 5" xfId="3879" xr:uid="{176B05B0-6ED6-41EA-B3DA-EC73341AD36C}"/>
    <cellStyle name="Warning Text 3 6" xfId="3880" xr:uid="{4BB9FAB5-EF7B-40EB-B0DF-67A156BFA0F0}"/>
    <cellStyle name="Warning Text 3 7" xfId="3881" xr:uid="{387B35B2-241D-499D-AD79-599444ADA40C}"/>
    <cellStyle name="Warning Text 3 8" xfId="3882" xr:uid="{93EB919D-4DCA-4BC4-8834-54F6D8F00595}"/>
    <cellStyle name="Warning Text 3 9" xfId="3883" xr:uid="{30177013-E3A7-4E18-9FE3-9F7C33A80079}"/>
    <cellStyle name="Warning Text 4" xfId="3884" xr:uid="{23099842-D2B4-4EFF-A88B-F4F07C3CC018}"/>
    <cellStyle name="Warning Text 4 2" xfId="3885" xr:uid="{05B5049D-0803-4977-8E7E-019AC93D5FFA}"/>
    <cellStyle name="Warning Text 4 3" xfId="3886" xr:uid="{B419FD65-12CB-4B40-A46C-1410AE5DDBCC}"/>
    <cellStyle name="Warning Text 4 4" xfId="3887" xr:uid="{EAC54D23-EC9A-4289-8FF0-E9FD2DDEDE0C}"/>
    <cellStyle name="Warning Text 4 5" xfId="3888" xr:uid="{425A5169-5CDC-4609-BEC4-064D7715B66D}"/>
    <cellStyle name="Warning Text 4 6" xfId="3889" xr:uid="{A5583A35-99B6-4FC3-8B90-B55639D5F3E1}"/>
    <cellStyle name="Warning Text 4 7" xfId="3890" xr:uid="{35069421-DAEB-4115-B949-D5A06184F9BF}"/>
    <cellStyle name="Warning Text 5" xfId="3891" xr:uid="{7DE0F129-DB8E-4B0A-92B9-13F8629AF018}"/>
    <cellStyle name="Warning Text 5 2" xfId="3892" xr:uid="{51B8E316-8578-4F62-B79E-1D21810E73F4}"/>
    <cellStyle name="Warning Text 6" xfId="3893" xr:uid="{0393B74F-D1F9-422D-AA5A-47014D85E6D4}"/>
    <cellStyle name="Warning Text 7" xfId="3894" xr:uid="{8183423C-B47E-4D11-AC93-2EB30D1F3410}"/>
    <cellStyle name="Warning Text 8" xfId="3895" xr:uid="{78D30CE5-F378-482F-AADA-C44867A94823}"/>
    <cellStyle name="Warning Text 9" xfId="3896" xr:uid="{D127A948-DF33-40D4-8C57-C61E5D64471E}"/>
    <cellStyle name="xHeading" xfId="3897" xr:uid="{509A0F41-C07A-45AA-A70E-B47154128888}"/>
    <cellStyle name="xHeading 2" xfId="3898" xr:uid="{B03EC3F8-E283-45AE-9B4A-373265278BE0}"/>
    <cellStyle name="xHeading 3" xfId="3899" xr:uid="{1E800827-B1D9-4A48-A699-FD8F4B209F36}"/>
    <cellStyle name="xHeadingCen" xfId="3900" xr:uid="{92410F7B-9A96-4777-BC25-0D469CA92F51}"/>
    <cellStyle name="xHeadingCen 2" xfId="3901" xr:uid="{5A49C0C3-AE35-481C-931E-FD6E91EFE710}"/>
    <cellStyle name="xHeadingCen 3" xfId="3902" xr:uid="{85C183C5-56F5-42DD-9D8A-418D3CE3639F}"/>
    <cellStyle name="xHeadingVer" xfId="3903" xr:uid="{E2EB0EA3-D1E1-4E9B-99E6-46B275765E87}"/>
    <cellStyle name="xHeadingVer 2" xfId="3904" xr:uid="{7DA08D23-3FFD-440D-B199-10F5DADC65EF}"/>
    <cellStyle name="xHeadingVer 3" xfId="3905" xr:uid="{96931A25-9792-48C9-BC26-04994E4B24F6}"/>
    <cellStyle name="xRangeName" xfId="3906" xr:uid="{D95B1280-9B3B-4211-A6F5-DC89237F015B}"/>
    <cellStyle name="xTitle" xfId="3907" xr:uid="{EA2A6C04-8956-4617-8931-7B6F9A1A51A5}"/>
    <cellStyle name="xTitle B&amp;W" xfId="3908" xr:uid="{13947586-769D-4A6C-8027-BB32A87E268F}"/>
    <cellStyle name="xTitle Colour" xfId="3909" xr:uid="{B6C0CED2-3CDB-4543-BDB9-2A449F5771AC}"/>
    <cellStyle name="xTitle_Attrition Rate Scorecard - October 2008" xfId="3910" xr:uid="{C0A1D634-FC62-4042-971E-14C39C9CB593}"/>
    <cellStyle name="Year" xfId="3911" xr:uid="{0889D46C-2A44-44FB-BB30-B169C2E944C5}"/>
    <cellStyle name="Year 2" xfId="3912" xr:uid="{5A4922EF-F440-47E7-9A68-C71311A67190}"/>
    <cellStyle name="Year 3" xfId="3913" xr:uid="{B19453F5-3B63-45AC-9A58-40EE8675E027}"/>
  </cellStyles>
  <dxfs count="0"/>
  <tableStyles count="0" defaultTableStyle="TableStyleMedium2" defaultPivotStyle="PivotStyleLight16"/>
  <colors>
    <mruColors>
      <color rgb="FFF8BB33"/>
      <color rgb="FF006553"/>
      <color rgb="FFADC8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4636197876461"/>
          <c:y val="0.13743460011987743"/>
          <c:w val="0.57002298419791986"/>
          <c:h val="0.850839601859786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DC83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59874791185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74-4F53-B6BC-EB6F881DB94D}"/>
                </c:ext>
              </c:extLst>
            </c:dLbl>
            <c:dLbl>
              <c:idx val="26"/>
              <c:layout>
                <c:manualLayout>
                  <c:x val="-3.5840063575193087E-3"/>
                  <c:y val="-2.22632132808472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4-4F53-B6BC-EB6F881DB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- household bill impact'!$C$10:$C$36</c:f>
              <c:strCache>
                <c:ptCount val="27"/>
                <c:pt idx="0">
                  <c:v>Eastland Network</c:v>
                </c:pt>
                <c:pt idx="1">
                  <c:v>Unison Networks</c:v>
                </c:pt>
                <c:pt idx="2">
                  <c:v>Aurora Energy</c:v>
                </c:pt>
                <c:pt idx="3">
                  <c:v>WEL Networks</c:v>
                </c:pt>
                <c:pt idx="4">
                  <c:v>Wellington Electricity</c:v>
                </c:pt>
                <c:pt idx="5">
                  <c:v>Waipa Networks</c:v>
                </c:pt>
                <c:pt idx="6">
                  <c:v>Centralines</c:v>
                </c:pt>
                <c:pt idx="7">
                  <c:v>PowerNet Ltd</c:v>
                </c:pt>
                <c:pt idx="8">
                  <c:v>Powerco</c:v>
                </c:pt>
                <c:pt idx="9">
                  <c:v>Orion NZ</c:v>
                </c:pt>
                <c:pt idx="10">
                  <c:v>Scanpower</c:v>
                </c:pt>
                <c:pt idx="11">
                  <c:v>Network Tasman</c:v>
                </c:pt>
                <c:pt idx="12">
                  <c:v>MainPower NZ</c:v>
                </c:pt>
                <c:pt idx="13">
                  <c:v>Marlborough Lines</c:v>
                </c:pt>
                <c:pt idx="14">
                  <c:v>Westpower</c:v>
                </c:pt>
                <c:pt idx="15">
                  <c:v>Alpine Energy</c:v>
                </c:pt>
                <c:pt idx="16">
                  <c:v>The Lines Company</c:v>
                </c:pt>
                <c:pt idx="17">
                  <c:v>Nelson Electricity</c:v>
                </c:pt>
                <c:pt idx="18">
                  <c:v>Counties Energy</c:v>
                </c:pt>
                <c:pt idx="19">
                  <c:v>Vector Lines</c:v>
                </c:pt>
                <c:pt idx="20">
                  <c:v>Northpower</c:v>
                </c:pt>
                <c:pt idx="21">
                  <c:v>Horizon Energy</c:v>
                </c:pt>
                <c:pt idx="22">
                  <c:v>Electra</c:v>
                </c:pt>
                <c:pt idx="23">
                  <c:v>Network Waitaki</c:v>
                </c:pt>
                <c:pt idx="24">
                  <c:v>Top Energy</c:v>
                </c:pt>
                <c:pt idx="25">
                  <c:v>EA Networks</c:v>
                </c:pt>
                <c:pt idx="26">
                  <c:v>Buller Electricity</c:v>
                </c:pt>
              </c:strCache>
            </c:strRef>
          </c:cat>
          <c:val>
            <c:numRef>
              <c:f>'Output - household bill impact'!$E$10:$E$36</c:f>
              <c:numCache>
                <c:formatCode>#,##0_ ;\-#,##0\ </c:formatCode>
                <c:ptCount val="27"/>
                <c:pt idx="0">
                  <c:v>-36.58178473501227</c:v>
                </c:pt>
                <c:pt idx="1">
                  <c:v>-15.427648117614266</c:v>
                </c:pt>
                <c:pt idx="2">
                  <c:v>5.9875374343334125</c:v>
                </c:pt>
                <c:pt idx="3">
                  <c:v>1.8613017385764743</c:v>
                </c:pt>
                <c:pt idx="4">
                  <c:v>-23.622066558061661</c:v>
                </c:pt>
                <c:pt idx="5">
                  <c:v>-27.066277610744482</c:v>
                </c:pt>
                <c:pt idx="6">
                  <c:v>-26.112580531889229</c:v>
                </c:pt>
                <c:pt idx="7">
                  <c:v>-16.298331551106099</c:v>
                </c:pt>
                <c:pt idx="8">
                  <c:v>-14.371465545799021</c:v>
                </c:pt>
                <c:pt idx="9">
                  <c:v>-20.673679080345885</c:v>
                </c:pt>
                <c:pt idx="10">
                  <c:v>-20.274708512080526</c:v>
                </c:pt>
                <c:pt idx="11">
                  <c:v>1.1622866990814202</c:v>
                </c:pt>
                <c:pt idx="12">
                  <c:v>-16.215188615958571</c:v>
                </c:pt>
                <c:pt idx="13">
                  <c:v>-14.431109638103168</c:v>
                </c:pt>
                <c:pt idx="14">
                  <c:v>66.671980346935669</c:v>
                </c:pt>
                <c:pt idx="15">
                  <c:v>-4.7193284080626157</c:v>
                </c:pt>
                <c:pt idx="16">
                  <c:v>23.853272263020628</c:v>
                </c:pt>
                <c:pt idx="17">
                  <c:v>0.28006765722838822</c:v>
                </c:pt>
                <c:pt idx="18">
                  <c:v>3.9151809156004056</c:v>
                </c:pt>
                <c:pt idx="19">
                  <c:v>5.8636755292400613</c:v>
                </c:pt>
                <c:pt idx="20">
                  <c:v>15.81950744339137</c:v>
                </c:pt>
                <c:pt idx="21">
                  <c:v>61.781917134986465</c:v>
                </c:pt>
                <c:pt idx="22">
                  <c:v>18.390253545760167</c:v>
                </c:pt>
                <c:pt idx="23">
                  <c:v>19.609061697561021</c:v>
                </c:pt>
                <c:pt idx="24">
                  <c:v>90.37914624547146</c:v>
                </c:pt>
                <c:pt idx="25">
                  <c:v>52.386984528385298</c:v>
                </c:pt>
                <c:pt idx="26">
                  <c:v>176.88548242661486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4-4F53-B6BC-EB6F881DB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167895392"/>
        <c:axId val="1167896640"/>
      </c:barChart>
      <c:catAx>
        <c:axId val="1167895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6640"/>
        <c:crosses val="autoZero"/>
        <c:auto val="1"/>
        <c:lblAlgn val="ctr"/>
        <c:lblOffset val="100"/>
        <c:noMultiLvlLbl val="0"/>
      </c:catAx>
      <c:valAx>
        <c:axId val="1167896640"/>
        <c:scaling>
          <c:orientation val="minMax"/>
          <c:max val="200"/>
          <c:min val="-100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5392"/>
        <c:crosses val="autoZero"/>
        <c:crossBetween val="between"/>
        <c:majorUnit val="1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/>
              <a:t>Change in typical annual household bill ($, 2022/23)</a:t>
            </a:r>
          </a:p>
          <a:p>
            <a:pPr>
              <a:defRPr sz="900" b="1"/>
            </a:pPr>
            <a:endParaRPr lang="en-US" sz="900" b="1"/>
          </a:p>
        </c:rich>
      </c:tx>
      <c:layout>
        <c:manualLayout>
          <c:xMode val="edge"/>
          <c:yMode val="edge"/>
          <c:x val="0.48120350933485501"/>
          <c:y val="7.3550729349380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34636197876461"/>
          <c:y val="0.13743460011987743"/>
          <c:w val="0.62883854300336373"/>
          <c:h val="0.850839601859786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- household bill impact'!$C$10:$C$36</c:f>
              <c:strCache>
                <c:ptCount val="27"/>
                <c:pt idx="0">
                  <c:v>Eastland Network</c:v>
                </c:pt>
                <c:pt idx="1">
                  <c:v>Unison Networks</c:v>
                </c:pt>
                <c:pt idx="2">
                  <c:v>Aurora Energy</c:v>
                </c:pt>
                <c:pt idx="3">
                  <c:v>WEL Networks</c:v>
                </c:pt>
                <c:pt idx="4">
                  <c:v>Wellington Electricity</c:v>
                </c:pt>
                <c:pt idx="5">
                  <c:v>Waipa Networks</c:v>
                </c:pt>
                <c:pt idx="6">
                  <c:v>Centralines</c:v>
                </c:pt>
                <c:pt idx="7">
                  <c:v>PowerNet Ltd</c:v>
                </c:pt>
                <c:pt idx="8">
                  <c:v>Powerco</c:v>
                </c:pt>
                <c:pt idx="9">
                  <c:v>Orion NZ</c:v>
                </c:pt>
                <c:pt idx="10">
                  <c:v>Scanpower</c:v>
                </c:pt>
                <c:pt idx="11">
                  <c:v>Network Tasman</c:v>
                </c:pt>
                <c:pt idx="12">
                  <c:v>MainPower NZ</c:v>
                </c:pt>
                <c:pt idx="13">
                  <c:v>Marlborough Lines</c:v>
                </c:pt>
                <c:pt idx="14">
                  <c:v>Westpower</c:v>
                </c:pt>
                <c:pt idx="15">
                  <c:v>Alpine Energy</c:v>
                </c:pt>
                <c:pt idx="16">
                  <c:v>The Lines Company</c:v>
                </c:pt>
                <c:pt idx="17">
                  <c:v>Nelson Electricity</c:v>
                </c:pt>
                <c:pt idx="18">
                  <c:v>Counties Energy</c:v>
                </c:pt>
                <c:pt idx="19">
                  <c:v>Vector Lines</c:v>
                </c:pt>
                <c:pt idx="20">
                  <c:v>Northpower</c:v>
                </c:pt>
                <c:pt idx="21">
                  <c:v>Horizon Energy</c:v>
                </c:pt>
                <c:pt idx="22">
                  <c:v>Electra</c:v>
                </c:pt>
                <c:pt idx="23">
                  <c:v>Network Waitaki</c:v>
                </c:pt>
                <c:pt idx="24">
                  <c:v>Top Energy</c:v>
                </c:pt>
                <c:pt idx="25">
                  <c:v>EA Networks</c:v>
                </c:pt>
                <c:pt idx="26">
                  <c:v>Buller Electricity</c:v>
                </c:pt>
              </c:strCache>
            </c:strRef>
          </c:cat>
          <c:val>
            <c:numRef>
              <c:f>'Output - household bill impact'!$H$10:$H$36</c:f>
              <c:numCache>
                <c:formatCode>#,##0_ ;\-#,##0\ </c:formatCode>
                <c:ptCount val="27"/>
                <c:pt idx="0">
                  <c:v>-7.1012194593835556</c:v>
                </c:pt>
                <c:pt idx="1">
                  <c:v>-20.582951628655898</c:v>
                </c:pt>
                <c:pt idx="2">
                  <c:v>-36.811436844150293</c:v>
                </c:pt>
                <c:pt idx="3">
                  <c:v>-32.335410406904487</c:v>
                </c:pt>
                <c:pt idx="4">
                  <c:v>-5.6956539826147106</c:v>
                </c:pt>
                <c:pt idx="5">
                  <c:v>0</c:v>
                </c:pt>
                <c:pt idx="6">
                  <c:v>0</c:v>
                </c:pt>
                <c:pt idx="7">
                  <c:v>-6.9065276666005095</c:v>
                </c:pt>
                <c:pt idx="8">
                  <c:v>-7.1478123040310289</c:v>
                </c:pt>
                <c:pt idx="9">
                  <c:v>0</c:v>
                </c:pt>
                <c:pt idx="10">
                  <c:v>0</c:v>
                </c:pt>
                <c:pt idx="11">
                  <c:v>-19.081078151726544</c:v>
                </c:pt>
                <c:pt idx="12">
                  <c:v>0</c:v>
                </c:pt>
                <c:pt idx="13">
                  <c:v>0</c:v>
                </c:pt>
                <c:pt idx="14">
                  <c:v>-71.882103580633839</c:v>
                </c:pt>
                <c:pt idx="15">
                  <c:v>0</c:v>
                </c:pt>
                <c:pt idx="16">
                  <c:v>-27.028326434371039</c:v>
                </c:pt>
                <c:pt idx="17">
                  <c:v>0</c:v>
                </c:pt>
                <c:pt idx="18">
                  <c:v>-3.5394766729687728</c:v>
                </c:pt>
                <c:pt idx="19">
                  <c:v>-0.93257711132697463</c:v>
                </c:pt>
                <c:pt idx="20">
                  <c:v>-7.484620922502673</c:v>
                </c:pt>
                <c:pt idx="21">
                  <c:v>-45.701251430391103</c:v>
                </c:pt>
                <c:pt idx="22">
                  <c:v>0</c:v>
                </c:pt>
                <c:pt idx="23">
                  <c:v>0</c:v>
                </c:pt>
                <c:pt idx="24">
                  <c:v>-40.643921809233099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3-41EF-B996-FAF173DAC2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167895392"/>
        <c:axId val="1167896640"/>
      </c:barChart>
      <c:catAx>
        <c:axId val="1167895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6640"/>
        <c:crosses val="autoZero"/>
        <c:auto val="1"/>
        <c:lblAlgn val="ctr"/>
        <c:lblOffset val="100"/>
        <c:noMultiLvlLbl val="0"/>
      </c:catAx>
      <c:valAx>
        <c:axId val="1167896640"/>
        <c:scaling>
          <c:orientation val="minMax"/>
          <c:max val="200"/>
          <c:min val="-100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5392"/>
        <c:crosses val="autoZero"/>
        <c:crossBetween val="between"/>
        <c:majorUnit val="1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4636197876461"/>
          <c:y val="0.13743460011987743"/>
          <c:w val="0.61877569082836803"/>
          <c:h val="0.850839601859786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- household bill impact'!$C$10:$C$36</c:f>
              <c:strCache>
                <c:ptCount val="27"/>
                <c:pt idx="0">
                  <c:v>Eastland Network</c:v>
                </c:pt>
                <c:pt idx="1">
                  <c:v>Unison Networks</c:v>
                </c:pt>
                <c:pt idx="2">
                  <c:v>Aurora Energy</c:v>
                </c:pt>
                <c:pt idx="3">
                  <c:v>WEL Networks</c:v>
                </c:pt>
                <c:pt idx="4">
                  <c:v>Wellington Electricity</c:v>
                </c:pt>
                <c:pt idx="5">
                  <c:v>Waipa Networks</c:v>
                </c:pt>
                <c:pt idx="6">
                  <c:v>Centralines</c:v>
                </c:pt>
                <c:pt idx="7">
                  <c:v>PowerNet Ltd</c:v>
                </c:pt>
                <c:pt idx="8">
                  <c:v>Powerco</c:v>
                </c:pt>
                <c:pt idx="9">
                  <c:v>Orion NZ</c:v>
                </c:pt>
                <c:pt idx="10">
                  <c:v>Scanpower</c:v>
                </c:pt>
                <c:pt idx="11">
                  <c:v>Network Tasman</c:v>
                </c:pt>
                <c:pt idx="12">
                  <c:v>MainPower NZ</c:v>
                </c:pt>
                <c:pt idx="13">
                  <c:v>Marlborough Lines</c:v>
                </c:pt>
                <c:pt idx="14">
                  <c:v>Westpower</c:v>
                </c:pt>
                <c:pt idx="15">
                  <c:v>Alpine Energy</c:v>
                </c:pt>
                <c:pt idx="16">
                  <c:v>The Lines Company</c:v>
                </c:pt>
                <c:pt idx="17">
                  <c:v>Nelson Electricity</c:v>
                </c:pt>
                <c:pt idx="18">
                  <c:v>Counties Energy</c:v>
                </c:pt>
                <c:pt idx="19">
                  <c:v>Vector Lines</c:v>
                </c:pt>
                <c:pt idx="20">
                  <c:v>Northpower</c:v>
                </c:pt>
                <c:pt idx="21">
                  <c:v>Horizon Energy</c:v>
                </c:pt>
                <c:pt idx="22">
                  <c:v>Electra</c:v>
                </c:pt>
                <c:pt idx="23">
                  <c:v>Network Waitaki</c:v>
                </c:pt>
                <c:pt idx="24">
                  <c:v>Top Energy</c:v>
                </c:pt>
                <c:pt idx="25">
                  <c:v>EA Networks</c:v>
                </c:pt>
                <c:pt idx="26">
                  <c:v>Buller Electricity</c:v>
                </c:pt>
              </c:strCache>
            </c:strRef>
          </c:cat>
          <c:val>
            <c:numRef>
              <c:f>'Output - household bill impact'!$K$10:$K$36</c:f>
              <c:numCache>
                <c:formatCode>#,##0_ ;\-#,##0\ </c:formatCode>
                <c:ptCount val="27"/>
                <c:pt idx="0">
                  <c:v>-43.683004194395828</c:v>
                </c:pt>
                <c:pt idx="1">
                  <c:v>-36.010599746270167</c:v>
                </c:pt>
                <c:pt idx="2">
                  <c:v>-30.823899409816882</c:v>
                </c:pt>
                <c:pt idx="3">
                  <c:v>-30.474108668328011</c:v>
                </c:pt>
                <c:pt idx="4">
                  <c:v>-29.317720540676373</c:v>
                </c:pt>
                <c:pt idx="5">
                  <c:v>-27.066277610744482</c:v>
                </c:pt>
                <c:pt idx="6">
                  <c:v>-26.112580531889229</c:v>
                </c:pt>
                <c:pt idx="7">
                  <c:v>-23.204859217706609</c:v>
                </c:pt>
                <c:pt idx="8">
                  <c:v>-21.519277849830051</c:v>
                </c:pt>
                <c:pt idx="9">
                  <c:v>-20.673679080345885</c:v>
                </c:pt>
                <c:pt idx="10">
                  <c:v>-20.274708512080526</c:v>
                </c:pt>
                <c:pt idx="11">
                  <c:v>-17.918791452645124</c:v>
                </c:pt>
                <c:pt idx="12">
                  <c:v>-16.215188615958571</c:v>
                </c:pt>
                <c:pt idx="13">
                  <c:v>-14.431109638103168</c:v>
                </c:pt>
                <c:pt idx="14">
                  <c:v>-5.2101232336981695</c:v>
                </c:pt>
                <c:pt idx="15">
                  <c:v>-4.7193284080626157</c:v>
                </c:pt>
                <c:pt idx="16">
                  <c:v>-3.1750541713504106</c:v>
                </c:pt>
                <c:pt idx="17">
                  <c:v>0.28006765722838822</c:v>
                </c:pt>
                <c:pt idx="18">
                  <c:v>0.37570424263163282</c:v>
                </c:pt>
                <c:pt idx="19">
                  <c:v>4.9310984179130868</c:v>
                </c:pt>
                <c:pt idx="20">
                  <c:v>8.3348865208886966</c:v>
                </c:pt>
                <c:pt idx="21">
                  <c:v>16.080665704595361</c:v>
                </c:pt>
                <c:pt idx="22">
                  <c:v>18.390253545760167</c:v>
                </c:pt>
                <c:pt idx="23">
                  <c:v>19.609061697561021</c:v>
                </c:pt>
                <c:pt idx="24">
                  <c:v>49.735224436238362</c:v>
                </c:pt>
                <c:pt idx="25">
                  <c:v>52.386984528385298</c:v>
                </c:pt>
                <c:pt idx="26">
                  <c:v>176.88548242661486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0-4372-A50F-D0B8ADEADE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167895392"/>
        <c:axId val="1167896640"/>
      </c:barChart>
      <c:catAx>
        <c:axId val="1167895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6640"/>
        <c:crosses val="autoZero"/>
        <c:auto val="1"/>
        <c:lblAlgn val="ctr"/>
        <c:lblOffset val="100"/>
        <c:noMultiLvlLbl val="0"/>
      </c:catAx>
      <c:valAx>
        <c:axId val="1167896640"/>
        <c:scaling>
          <c:orientation val="minMax"/>
          <c:max val="200"/>
          <c:min val="-100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5392"/>
        <c:crosses val="autoZero"/>
        <c:crossBetween val="between"/>
        <c:majorUnit val="1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42880793801526"/>
          <c:y val="0.13147194082858812"/>
          <c:w val="0.63728652399676367"/>
          <c:h val="0.850839601859786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855834047555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A-4687-9909-51439F4EF0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- household bill impact'!$N$10:$N$36</c:f>
              <c:strCache>
                <c:ptCount val="27"/>
                <c:pt idx="0">
                  <c:v>Westpower</c:v>
                </c:pt>
                <c:pt idx="1">
                  <c:v>Horizon Energy</c:v>
                </c:pt>
                <c:pt idx="2">
                  <c:v>Top Energy</c:v>
                </c:pt>
                <c:pt idx="3">
                  <c:v>Aurora Energy</c:v>
                </c:pt>
                <c:pt idx="4">
                  <c:v>WEL Networks</c:v>
                </c:pt>
                <c:pt idx="5">
                  <c:v>The Lines Company</c:v>
                </c:pt>
                <c:pt idx="6">
                  <c:v>Unison Networks</c:v>
                </c:pt>
                <c:pt idx="7">
                  <c:v>Network Tasman</c:v>
                </c:pt>
                <c:pt idx="8">
                  <c:v>Northpower</c:v>
                </c:pt>
                <c:pt idx="9">
                  <c:v>Powerco</c:v>
                </c:pt>
                <c:pt idx="10">
                  <c:v>Eastland Network</c:v>
                </c:pt>
                <c:pt idx="11">
                  <c:v>PowerNet Ltd</c:v>
                </c:pt>
                <c:pt idx="12">
                  <c:v>Wellington Electricity</c:v>
                </c:pt>
                <c:pt idx="13">
                  <c:v>Counties Energy</c:v>
                </c:pt>
                <c:pt idx="14">
                  <c:v>Vector Lines</c:v>
                </c:pt>
                <c:pt idx="15">
                  <c:v>Waipa Networks</c:v>
                </c:pt>
                <c:pt idx="16">
                  <c:v>Centralines</c:v>
                </c:pt>
                <c:pt idx="17">
                  <c:v>Orion NZ</c:v>
                </c:pt>
                <c:pt idx="18">
                  <c:v>Scanpower</c:v>
                </c:pt>
                <c:pt idx="19">
                  <c:v>MainPower NZ</c:v>
                </c:pt>
                <c:pt idx="20">
                  <c:v>Marlborough Lines</c:v>
                </c:pt>
                <c:pt idx="21">
                  <c:v>Alpine Energy</c:v>
                </c:pt>
                <c:pt idx="22">
                  <c:v>Nelson Electricity</c:v>
                </c:pt>
                <c:pt idx="23">
                  <c:v>Electra</c:v>
                </c:pt>
                <c:pt idx="24">
                  <c:v>Network Waitaki</c:v>
                </c:pt>
                <c:pt idx="25">
                  <c:v>EA Networks</c:v>
                </c:pt>
                <c:pt idx="26">
                  <c:v>Buller Electricity</c:v>
                </c:pt>
              </c:strCache>
            </c:strRef>
          </c:cat>
          <c:val>
            <c:numRef>
              <c:f>'Output - household bill impact'!$P$10:$P$36</c:f>
              <c:numCache>
                <c:formatCode>0%</c:formatCode>
                <c:ptCount val="27"/>
                <c:pt idx="0">
                  <c:v>-3.2763037183515878E-2</c:v>
                </c:pt>
                <c:pt idx="1">
                  <c:v>-2.0830105483314085E-2</c:v>
                </c:pt>
                <c:pt idx="2">
                  <c:v>-1.8525032729823657E-2</c:v>
                </c:pt>
                <c:pt idx="3">
                  <c:v>-1.6778230102165129E-2</c:v>
                </c:pt>
                <c:pt idx="4">
                  <c:v>-1.4738108663128755E-2</c:v>
                </c:pt>
                <c:pt idx="5">
                  <c:v>-1.2319200744927547E-2</c:v>
                </c:pt>
                <c:pt idx="6">
                  <c:v>-9.3814729392232895E-3</c:v>
                </c:pt>
                <c:pt idx="7">
                  <c:v>-8.6969362587632371E-3</c:v>
                </c:pt>
                <c:pt idx="8">
                  <c:v>-3.4114042490896411E-3</c:v>
                </c:pt>
                <c:pt idx="9">
                  <c:v>-3.2578907493304599E-3</c:v>
                </c:pt>
                <c:pt idx="10">
                  <c:v>-3.236654265899524E-3</c:v>
                </c:pt>
                <c:pt idx="11">
                  <c:v>-3.1479159829537417E-3</c:v>
                </c:pt>
                <c:pt idx="12">
                  <c:v>-2.5960136657314087E-3</c:v>
                </c:pt>
                <c:pt idx="13">
                  <c:v>-1.6132528135682648E-3</c:v>
                </c:pt>
                <c:pt idx="14">
                  <c:v>-4.2505793588285077E-4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A-4687-9909-51439F4EF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167895392"/>
        <c:axId val="1167896640"/>
      </c:barChart>
      <c:catAx>
        <c:axId val="1167895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6640"/>
        <c:crosses val="autoZero"/>
        <c:auto val="1"/>
        <c:lblAlgn val="ctr"/>
        <c:lblOffset val="100"/>
        <c:noMultiLvlLbl val="0"/>
      </c:catAx>
      <c:valAx>
        <c:axId val="1167896640"/>
        <c:scaling>
          <c:orientation val="minMax"/>
          <c:max val="4.0000000000000008E-2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539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/>
              <a:t>Change in typical annual household bill</a:t>
            </a:r>
            <a:r>
              <a:rPr lang="en-US" sz="900" b="1" baseline="0"/>
              <a:t> if ACOT payments stop  (2022/23) </a:t>
            </a:r>
            <a:endParaRPr lang="en-US" sz="900" b="1"/>
          </a:p>
        </c:rich>
      </c:tx>
      <c:layout>
        <c:manualLayout>
          <c:xMode val="edge"/>
          <c:yMode val="edge"/>
          <c:x val="0.32763036808457141"/>
          <c:y val="1.6525361386786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299424763657932"/>
          <c:y val="0.13743460011987743"/>
          <c:w val="0.36919683566049732"/>
          <c:h val="0.850839601859786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'Output - household bill impact'!$N$10:$N$36</c:f>
              <c:strCache>
                <c:ptCount val="27"/>
                <c:pt idx="0">
                  <c:v>Westpower</c:v>
                </c:pt>
                <c:pt idx="1">
                  <c:v>Horizon Energy</c:v>
                </c:pt>
                <c:pt idx="2">
                  <c:v>Top Energy</c:v>
                </c:pt>
                <c:pt idx="3">
                  <c:v>Aurora Energy</c:v>
                </c:pt>
                <c:pt idx="4">
                  <c:v>WEL Networks</c:v>
                </c:pt>
                <c:pt idx="5">
                  <c:v>The Lines Company</c:v>
                </c:pt>
                <c:pt idx="6">
                  <c:v>Unison Networks</c:v>
                </c:pt>
                <c:pt idx="7">
                  <c:v>Network Tasman</c:v>
                </c:pt>
                <c:pt idx="8">
                  <c:v>Northpower</c:v>
                </c:pt>
                <c:pt idx="9">
                  <c:v>Powerco</c:v>
                </c:pt>
                <c:pt idx="10">
                  <c:v>Eastland Network</c:v>
                </c:pt>
                <c:pt idx="11">
                  <c:v>PowerNet Ltd</c:v>
                </c:pt>
                <c:pt idx="12">
                  <c:v>Wellington Electricity</c:v>
                </c:pt>
                <c:pt idx="13">
                  <c:v>Counties Energy</c:v>
                </c:pt>
                <c:pt idx="14">
                  <c:v>Vector Lines</c:v>
                </c:pt>
                <c:pt idx="15">
                  <c:v>Waipa Networks</c:v>
                </c:pt>
                <c:pt idx="16">
                  <c:v>Centralines</c:v>
                </c:pt>
                <c:pt idx="17">
                  <c:v>Orion NZ</c:v>
                </c:pt>
                <c:pt idx="18">
                  <c:v>Scanpower</c:v>
                </c:pt>
                <c:pt idx="19">
                  <c:v>MainPower NZ</c:v>
                </c:pt>
                <c:pt idx="20">
                  <c:v>Marlborough Lines</c:v>
                </c:pt>
                <c:pt idx="21">
                  <c:v>Alpine Energy</c:v>
                </c:pt>
                <c:pt idx="22">
                  <c:v>Nelson Electricity</c:v>
                </c:pt>
                <c:pt idx="23">
                  <c:v>Electra</c:v>
                </c:pt>
                <c:pt idx="24">
                  <c:v>Network Waitaki</c:v>
                </c:pt>
                <c:pt idx="25">
                  <c:v>EA Networks</c:v>
                </c:pt>
                <c:pt idx="26">
                  <c:v>Buller Electricity</c:v>
                </c:pt>
              </c:strCache>
            </c:strRef>
          </c:cat>
          <c:val>
            <c:numRef>
              <c:f>'Output - household bill impact'!$O$10:$O$36</c:f>
              <c:numCache>
                <c:formatCode>#,##0_ ;\-#,##0\ </c:formatCode>
                <c:ptCount val="27"/>
                <c:pt idx="0">
                  <c:v>-71.882103580633839</c:v>
                </c:pt>
                <c:pt idx="1">
                  <c:v>-45.701251430391103</c:v>
                </c:pt>
                <c:pt idx="2">
                  <c:v>-40.643921809233099</c:v>
                </c:pt>
                <c:pt idx="3">
                  <c:v>-36.811436844150293</c:v>
                </c:pt>
                <c:pt idx="4">
                  <c:v>-32.335410406904487</c:v>
                </c:pt>
                <c:pt idx="5">
                  <c:v>-27.028326434371039</c:v>
                </c:pt>
                <c:pt idx="6">
                  <c:v>-20.582951628655898</c:v>
                </c:pt>
                <c:pt idx="7">
                  <c:v>-19.081078151726544</c:v>
                </c:pt>
                <c:pt idx="8">
                  <c:v>-7.484620922502673</c:v>
                </c:pt>
                <c:pt idx="9">
                  <c:v>-7.1478123040310289</c:v>
                </c:pt>
                <c:pt idx="10">
                  <c:v>-7.1012194593835556</c:v>
                </c:pt>
                <c:pt idx="11">
                  <c:v>-6.9065276666005095</c:v>
                </c:pt>
                <c:pt idx="12">
                  <c:v>-5.6956539826147106</c:v>
                </c:pt>
                <c:pt idx="13">
                  <c:v>-3.5394766729687728</c:v>
                </c:pt>
                <c:pt idx="14">
                  <c:v>-0.93257711132697463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6-43B1-A4BD-49D49EAC07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167895392"/>
        <c:axId val="1167896640"/>
      </c:barChart>
      <c:catAx>
        <c:axId val="1167895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6640"/>
        <c:crosses val="autoZero"/>
        <c:auto val="1"/>
        <c:lblAlgn val="ctr"/>
        <c:lblOffset val="100"/>
        <c:noMultiLvlLbl val="0"/>
      </c:catAx>
      <c:valAx>
        <c:axId val="1167896640"/>
        <c:scaling>
          <c:orientation val="minMax"/>
          <c:max val="100"/>
          <c:min val="-100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895392"/>
        <c:crosses val="autoZero"/>
        <c:crossBetween val="between"/>
        <c:majorUnit val="1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387569</xdr:colOff>
      <xdr:row>2</xdr:row>
      <xdr:rowOff>52551</xdr:rowOff>
    </xdr:from>
    <xdr:to>
      <xdr:col>15</xdr:col>
      <xdr:colOff>15794</xdr:colOff>
      <xdr:row>7</xdr:row>
      <xdr:rowOff>3031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8EA53B0D-5E18-4D02-93F1-7D47230D8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45394" y="433551"/>
          <a:ext cx="3228676" cy="891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2543175</xdr:colOff>
      <xdr:row>42</xdr:row>
      <xdr:rowOff>71157</xdr:rowOff>
    </xdr:from>
    <xdr:to>
      <xdr:col>7</xdr:col>
      <xdr:colOff>1214316</xdr:colOff>
      <xdr:row>68</xdr:row>
      <xdr:rowOff>18847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B381BB-FF3E-4DEA-A5F5-B3216C303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1448678</xdr:colOff>
      <xdr:row>42</xdr:row>
      <xdr:rowOff>83405</xdr:rowOff>
    </xdr:from>
    <xdr:to>
      <xdr:col>5</xdr:col>
      <xdr:colOff>1064158</xdr:colOff>
      <xdr:row>68</xdr:row>
      <xdr:rowOff>31095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30717A-4D0C-41DB-B2EA-12D473D1F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285749</xdr:colOff>
      <xdr:row>42</xdr:row>
      <xdr:rowOff>95249</xdr:rowOff>
    </xdr:from>
    <xdr:to>
      <xdr:col>4</xdr:col>
      <xdr:colOff>862852</xdr:colOff>
      <xdr:row>68</xdr:row>
      <xdr:rowOff>42939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31BCA3-246A-48A3-878D-CB5736D31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175291</xdr:colOff>
      <xdr:row>40</xdr:row>
      <xdr:rowOff>61632</xdr:rowOff>
    </xdr:from>
    <xdr:to>
      <xdr:col>14</xdr:col>
      <xdr:colOff>1871383</xdr:colOff>
      <xdr:row>66</xdr:row>
      <xdr:rowOff>9322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0021F7F-A28F-4C03-AB9A-ED5A6760D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1369518</xdr:colOff>
      <xdr:row>40</xdr:row>
      <xdr:rowOff>67236</xdr:rowOff>
    </xdr:from>
    <xdr:to>
      <xdr:col>14</xdr:col>
      <xdr:colOff>1593634</xdr:colOff>
      <xdr:row>66</xdr:row>
      <xdr:rowOff>14926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DC325A3-138D-461F-A136-E6CB1C2ED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0.51919</cdr:x>
      <cdr:y>0.04461</cdr:y>
    </cdr:from>
    <cdr:to>
      <cdr:x>0.74252</cdr:x>
      <cdr:y>0.09203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AB8593-6CFA-4097-895F-7739B09AC08B}"/>
            </a:ext>
          </a:extLst>
        </cdr:cNvPr>
        <cdr:cNvSpPr txBox="1"/>
      </cdr:nvSpPr>
      <cdr:spPr>
        <a:xfrm xmlns:a="http://schemas.openxmlformats.org/drawingml/2006/main">
          <a:off x="2136445" y="247139"/>
          <a:ext cx="919007" cy="262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New TPM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0.48941</cdr:x>
      <cdr:y>0.04418</cdr:y>
    </cdr:from>
    <cdr:to>
      <cdr:x>0.8787</cdr:x>
      <cdr:y>0.12333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AB8593-6CFA-4097-895F-7739B09AC08B}"/>
            </a:ext>
          </a:extLst>
        </cdr:cNvPr>
        <cdr:cNvSpPr txBox="1"/>
      </cdr:nvSpPr>
      <cdr:spPr>
        <a:xfrm xmlns:a="http://schemas.openxmlformats.org/drawingml/2006/main">
          <a:off x="1816867" y="244740"/>
          <a:ext cx="1445180" cy="438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Removal of ACOT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0.39259</cdr:x>
      <cdr:y>0.04591</cdr:y>
    </cdr:from>
    <cdr:to>
      <cdr:x>0.98148</cdr:x>
      <cdr:y>0.12506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AB8593-6CFA-4097-895F-7739B09AC08B}"/>
            </a:ext>
          </a:extLst>
        </cdr:cNvPr>
        <cdr:cNvSpPr txBox="1"/>
      </cdr:nvSpPr>
      <cdr:spPr>
        <a:xfrm xmlns:a="http://schemas.openxmlformats.org/drawingml/2006/main">
          <a:off x="1442357" y="254375"/>
          <a:ext cx="2163535" cy="43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New TPM and removal of ACOT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0.58151</cdr:x>
      <cdr:y>0.05718</cdr:y>
    </cdr:from>
    <cdr:to>
      <cdr:x>0.84726</cdr:x>
      <cdr:y>0.10014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AB8593-6CFA-4097-895F-7739B09AC08B}"/>
            </a:ext>
          </a:extLst>
        </cdr:cNvPr>
        <cdr:cNvSpPr txBox="1"/>
      </cdr:nvSpPr>
      <cdr:spPr>
        <a:xfrm xmlns:a="http://schemas.openxmlformats.org/drawingml/2006/main">
          <a:off x="2133175" y="316763"/>
          <a:ext cx="974858" cy="237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0.38652</cdr:x>
      <cdr:y>0.05039</cdr:y>
    </cdr:from>
    <cdr:to>
      <cdr:x>0.60486</cdr:x>
      <cdr:y>0.12954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3AB8593-6CFA-4097-895F-7739B09AC08B}"/>
            </a:ext>
          </a:extLst>
        </cdr:cNvPr>
        <cdr:cNvSpPr txBox="1"/>
      </cdr:nvSpPr>
      <cdr:spPr>
        <a:xfrm xmlns:a="http://schemas.openxmlformats.org/drawingml/2006/main">
          <a:off x="2399565" y="279148"/>
          <a:ext cx="1355467" cy="438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ectricityauthority-my.sharepoint.com/personal/tobias_maugg_ea_govt_nz/Documents/Documents/ACOT%20impact%20assessment/Distributor-impact-%20AC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Overview"/>
      <sheetName val="calc for SRAM hh impact"/>
      <sheetName val="Output"/>
      <sheetName val="Sheet1"/>
      <sheetName val="Output - longer term"/>
      <sheetName val="Output -  waterfall"/>
      <sheetName val="Calc - simple BB"/>
      <sheetName val="Calc - TPM charges"/>
      <sheetName val="Calc - 2021-22 LCE"/>
      <sheetName val="Input - LCE"/>
      <sheetName val="Input - simple BB"/>
      <sheetName val="Input  - indicative char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P13" t="str">
            <v>ALPE</v>
          </cell>
          <cell r="Q13">
            <v>13.39582813</v>
          </cell>
        </row>
        <row r="14">
          <cell r="P14" t="str">
            <v>BUEL</v>
          </cell>
          <cell r="Q14">
            <v>0.44562283999999996</v>
          </cell>
        </row>
        <row r="15">
          <cell r="P15" t="str">
            <v>CHBP</v>
          </cell>
          <cell r="Q15">
            <v>2.69023448</v>
          </cell>
        </row>
        <row r="16">
          <cell r="P16" t="str">
            <v>COUP</v>
          </cell>
          <cell r="Q16">
            <v>11.248133489999999</v>
          </cell>
        </row>
        <row r="17">
          <cell r="P17" t="str">
            <v>CTCT</v>
          </cell>
          <cell r="Q17">
            <v>24.67654435</v>
          </cell>
        </row>
        <row r="18">
          <cell r="P18" t="str">
            <v>DUNE</v>
          </cell>
          <cell r="Q18">
            <v>22.966278129999999</v>
          </cell>
        </row>
        <row r="19">
          <cell r="P19" t="str">
            <v>EASH</v>
          </cell>
          <cell r="Q19">
            <v>6.1882829300000006</v>
          </cell>
        </row>
        <row r="20">
          <cell r="P20" t="str">
            <v>EAST</v>
          </cell>
          <cell r="Q20">
            <v>5.5820819100000003</v>
          </cell>
        </row>
        <row r="21">
          <cell r="P21" t="str">
            <v>GENE</v>
          </cell>
          <cell r="Q21">
            <v>10.586073650000001</v>
          </cell>
        </row>
        <row r="22">
          <cell r="P22" t="str">
            <v>HORO</v>
          </cell>
          <cell r="Q22">
            <v>8.0123539400000006</v>
          </cell>
        </row>
        <row r="23">
          <cell r="P23" t="str">
            <v>HRZE</v>
          </cell>
          <cell r="Q23">
            <v>3.6201832200000004</v>
          </cell>
        </row>
        <row r="24">
          <cell r="P24" t="str">
            <v>KIWI</v>
          </cell>
          <cell r="Q24">
            <v>0.18528044000000002</v>
          </cell>
        </row>
        <row r="25">
          <cell r="P25" t="str">
            <v>KUPE</v>
          </cell>
          <cell r="Q25">
            <v>0.69895082000000008</v>
          </cell>
        </row>
        <row r="26">
          <cell r="P26" t="str">
            <v>KWGL</v>
          </cell>
          <cell r="Q26">
            <v>4.2527289999999995E-2</v>
          </cell>
        </row>
        <row r="27">
          <cell r="P27" t="str">
            <v>MARL</v>
          </cell>
          <cell r="Q27">
            <v>6.4942625000000005</v>
          </cell>
        </row>
        <row r="28">
          <cell r="P28" t="str">
            <v>MELT</v>
          </cell>
          <cell r="Q28">
            <v>7.1168659999999995E-2</v>
          </cell>
        </row>
        <row r="29">
          <cell r="P29" t="str">
            <v>MELW</v>
          </cell>
          <cell r="Q29">
            <v>0.11148454000000001</v>
          </cell>
        </row>
        <row r="30">
          <cell r="P30" t="str">
            <v>MERI</v>
          </cell>
          <cell r="Q30">
            <v>81.38049943</v>
          </cell>
        </row>
        <row r="31">
          <cell r="P31" t="str">
            <v>METH</v>
          </cell>
          <cell r="Q31">
            <v>0.72182312000000004</v>
          </cell>
        </row>
        <row r="32">
          <cell r="P32" t="str">
            <v>MPOW</v>
          </cell>
          <cell r="Q32">
            <v>13.251418439999998</v>
          </cell>
        </row>
        <row r="33">
          <cell r="P33" t="str">
            <v>MRPL</v>
          </cell>
          <cell r="Q33">
            <v>3.6141632700000001</v>
          </cell>
        </row>
        <row r="34">
          <cell r="P34" t="str">
            <v>MSVP</v>
          </cell>
          <cell r="Q34">
            <v>8.6413340000000005E-2</v>
          </cell>
        </row>
        <row r="35">
          <cell r="P35" t="str">
            <v>NAPA</v>
          </cell>
          <cell r="Q35">
            <v>0.44196889999999994</v>
          </cell>
        </row>
        <row r="36">
          <cell r="P36" t="str">
            <v>NELS</v>
          </cell>
          <cell r="Q36">
            <v>0.95908160999999992</v>
          </cell>
        </row>
        <row r="37">
          <cell r="P37" t="str">
            <v>NPOW</v>
          </cell>
          <cell r="Q37">
            <v>17.929430379999999</v>
          </cell>
        </row>
        <row r="38">
          <cell r="P38" t="str">
            <v>NTRG</v>
          </cell>
          <cell r="Q38">
            <v>0.26871901999999998</v>
          </cell>
        </row>
        <row r="39">
          <cell r="P39" t="str">
            <v>NZAS</v>
          </cell>
          <cell r="Q39">
            <v>55.195602880000003</v>
          </cell>
        </row>
        <row r="40">
          <cell r="P40" t="str">
            <v>NZST</v>
          </cell>
          <cell r="Q40">
            <v>2.9127647800000003</v>
          </cell>
        </row>
        <row r="41">
          <cell r="P41" t="str">
            <v>OMVP</v>
          </cell>
          <cell r="Q41">
            <v>0.78422935000000005</v>
          </cell>
        </row>
        <row r="42">
          <cell r="P42" t="str">
            <v>ORON</v>
          </cell>
          <cell r="Q42">
            <v>62.696180789999993</v>
          </cell>
        </row>
        <row r="43">
          <cell r="P43" t="str">
            <v>PANP</v>
          </cell>
          <cell r="Q43">
            <v>4.1441490099999996</v>
          </cell>
        </row>
        <row r="44">
          <cell r="P44" t="str">
            <v>POCO</v>
          </cell>
          <cell r="Q44">
            <v>93.864645990000014</v>
          </cell>
        </row>
        <row r="45">
          <cell r="P45" t="str">
            <v>POWN</v>
          </cell>
          <cell r="Q45">
            <v>25.047180659999999</v>
          </cell>
        </row>
        <row r="46">
          <cell r="P46" t="str">
            <v>RAYN</v>
          </cell>
          <cell r="Q46">
            <v>0.83726451999999996</v>
          </cell>
        </row>
        <row r="47">
          <cell r="P47" t="str">
            <v>SCAN</v>
          </cell>
          <cell r="Q47">
            <v>1.9827698299999998</v>
          </cell>
        </row>
        <row r="48">
          <cell r="P48" t="str">
            <v>SCGL</v>
          </cell>
          <cell r="Q48">
            <v>7.0554859999999997E-2</v>
          </cell>
        </row>
        <row r="49">
          <cell r="P49" t="str">
            <v>SHPK</v>
          </cell>
          <cell r="Q49">
            <v>4.6912519999999999E-2</v>
          </cell>
        </row>
        <row r="50">
          <cell r="P50" t="str">
            <v>SKOG</v>
          </cell>
          <cell r="Q50">
            <v>1.2597562499999999</v>
          </cell>
        </row>
        <row r="51">
          <cell r="P51" t="str">
            <v>SOLE</v>
          </cell>
          <cell r="Q51">
            <v>5.2614900000000006E-3</v>
          </cell>
        </row>
        <row r="52">
          <cell r="P52" t="str">
            <v>SOU2</v>
          </cell>
          <cell r="Q52">
            <v>0.24137796000000003</v>
          </cell>
        </row>
        <row r="53">
          <cell r="P53" t="str">
            <v>TARW</v>
          </cell>
          <cell r="Q53">
            <v>6.867899999999999E-2</v>
          </cell>
        </row>
        <row r="54">
          <cell r="P54" t="str">
            <v>TASM</v>
          </cell>
          <cell r="Q54">
            <v>10.89268654</v>
          </cell>
        </row>
        <row r="55">
          <cell r="P55" t="str">
            <v>TBOP</v>
          </cell>
          <cell r="Q55">
            <v>0.28806831999999999</v>
          </cell>
        </row>
        <row r="56">
          <cell r="P56" t="str">
            <v>TOD3</v>
          </cell>
          <cell r="Q56">
            <v>6.3227749999999999E-2</v>
          </cell>
        </row>
        <row r="57">
          <cell r="P57" t="str">
            <v>TOPE</v>
          </cell>
          <cell r="Q57">
            <v>2.2219353499999999</v>
          </cell>
        </row>
        <row r="58">
          <cell r="P58" t="str">
            <v>TRNZ</v>
          </cell>
          <cell r="Q58">
            <v>2.9842208800000001</v>
          </cell>
        </row>
        <row r="59">
          <cell r="P59" t="str">
            <v>TRUG</v>
          </cell>
          <cell r="Q59">
            <v>4.4886083900000004</v>
          </cell>
        </row>
        <row r="60">
          <cell r="P60" t="str">
            <v>UNET</v>
          </cell>
          <cell r="Q60">
            <v>54.66520177999999</v>
          </cell>
        </row>
        <row r="61">
          <cell r="P61" t="str">
            <v>UNIS</v>
          </cell>
          <cell r="Q61">
            <v>30.968971189999998</v>
          </cell>
        </row>
        <row r="62">
          <cell r="P62" t="str">
            <v>VECT</v>
          </cell>
          <cell r="Q62">
            <v>174.03347574999998</v>
          </cell>
        </row>
        <row r="63">
          <cell r="P63" t="str">
            <v>WAIP</v>
          </cell>
          <cell r="Q63">
            <v>8.0018059099999999</v>
          </cell>
        </row>
        <row r="64">
          <cell r="P64" t="str">
            <v>WATA</v>
          </cell>
          <cell r="Q64">
            <v>4.5291060500000002</v>
          </cell>
        </row>
        <row r="65">
          <cell r="P65" t="str">
            <v>WAV1</v>
          </cell>
          <cell r="Q65">
            <v>7.8682829999999995E-2</v>
          </cell>
        </row>
        <row r="66">
          <cell r="P66" t="str">
            <v>WELE</v>
          </cell>
          <cell r="Q66">
            <v>20.072752479999998</v>
          </cell>
        </row>
        <row r="67">
          <cell r="P67" t="str">
            <v>WNST</v>
          </cell>
          <cell r="Q67">
            <v>3.6811138200000002</v>
          </cell>
        </row>
        <row r="68">
          <cell r="P68" t="str">
            <v>WPOW</v>
          </cell>
          <cell r="Q68">
            <v>1.7920445899999997</v>
          </cell>
        </row>
        <row r="69">
          <cell r="P69" t="str">
            <v>WTOM</v>
          </cell>
          <cell r="Q69">
            <v>5.2523454599999999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omcom.govt.nz/regulated-industries/electricity-lines/electricity-distributor-performance-and-data/information-disclosed-by-electricity-distributors" TargetMode="External"/><Relationship Id="rId2" Type="http://schemas.openxmlformats.org/officeDocument/2006/relationships/hyperlink" Target="http://www.mbie.govt.nz/building-and-energy/energy-and-natural-resources/energy-statistics-and-modelling/energy-statistics/energy-prices/electricity-cost-and-price-monitoring/" TargetMode="External"/><Relationship Id="rId1" Type="http://schemas.openxmlformats.org/officeDocument/2006/relationships/hyperlink" Target="https://www.transpower.co.nz/industry/regulatory-control-periods/rcp2/updates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transpower.co.nz/sites/default/files/uncontrolled_docs/Indicative%20pricing%20model%20Au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3CDA-DFE9-43CB-8734-46EC5BF4D5C4}">
  <sheetPr>
    <tabColor theme="3" tint="0.59999389629810485"/>
    <pageSetUpPr fitToPage="1"/>
  </sheetPr>
  <dimension ref="B1:H31"/>
  <sheetViews>
    <sheetView view="pageBreakPreview" zoomScale="115" zoomScaleNormal="85" zoomScaleSheetLayoutView="115" workbookViewId="0"/>
  </sheetViews>
  <sheetFormatPr defaultColWidth="9" defaultRowHeight="15"/>
  <cols>
    <col min="1" max="2" width="9" style="2"/>
    <col min="3" max="3" width="21.5703125" style="2" customWidth="1"/>
    <col min="4" max="4" width="21" style="2" customWidth="1"/>
    <col min="5" max="5" width="73.85546875" style="2" customWidth="1"/>
    <col min="6" max="16384" width="9" style="2"/>
  </cols>
  <sheetData>
    <row r="1" spans="2:8">
      <c r="B1" s="6" t="s">
        <v>0</v>
      </c>
    </row>
    <row r="6" spans="2:8">
      <c r="C6" s="38"/>
      <c r="D6" s="38"/>
      <c r="E6" s="38"/>
      <c r="F6" s="38"/>
      <c r="G6" s="38"/>
      <c r="H6" s="38"/>
    </row>
    <row r="7" spans="2:8">
      <c r="C7" s="38"/>
      <c r="D7" s="38"/>
      <c r="E7" s="38"/>
      <c r="F7" s="38"/>
      <c r="G7" s="38"/>
      <c r="H7" s="38"/>
    </row>
    <row r="8" spans="2:8">
      <c r="C8" s="38"/>
      <c r="D8" s="38"/>
      <c r="E8" s="38"/>
      <c r="F8" s="38"/>
      <c r="G8" s="38"/>
      <c r="H8" s="38"/>
    </row>
    <row r="9" spans="2:8">
      <c r="C9" s="38"/>
      <c r="D9" s="38"/>
      <c r="E9" s="38"/>
      <c r="F9" s="38"/>
      <c r="G9" s="38"/>
      <c r="H9" s="38"/>
    </row>
    <row r="10" spans="2:8">
      <c r="C10" s="38"/>
      <c r="D10" s="38"/>
      <c r="E10" s="38"/>
      <c r="F10" s="38"/>
      <c r="G10" s="38"/>
      <c r="H10" s="38"/>
    </row>
    <row r="11" spans="2:8" ht="57" customHeight="1">
      <c r="C11" s="118" t="s">
        <v>232</v>
      </c>
      <c r="D11" s="118"/>
      <c r="E11" s="118"/>
      <c r="F11" s="118"/>
      <c r="G11" s="38"/>
      <c r="H11" s="38"/>
    </row>
    <row r="12" spans="2:8" ht="21">
      <c r="C12" s="88" t="s">
        <v>145</v>
      </c>
      <c r="D12" s="38"/>
      <c r="E12" s="38"/>
      <c r="F12" s="38"/>
      <c r="G12" s="38"/>
      <c r="H12" s="38"/>
    </row>
    <row r="13" spans="2:8" ht="21">
      <c r="C13" s="88"/>
      <c r="D13" s="38"/>
      <c r="E13" s="38"/>
      <c r="F13" s="38"/>
      <c r="G13" s="38"/>
      <c r="H13" s="38"/>
    </row>
    <row r="14" spans="2:8">
      <c r="G14" s="38"/>
      <c r="H14" s="38"/>
    </row>
    <row r="15" spans="2:8" ht="28.5">
      <c r="C15" s="63"/>
      <c r="D15" s="38"/>
      <c r="E15" s="38"/>
      <c r="F15" s="38"/>
      <c r="G15" s="38"/>
      <c r="H15" s="38"/>
    </row>
    <row r="16" spans="2:8">
      <c r="C16" s="64"/>
      <c r="D16" s="38"/>
      <c r="E16" s="38"/>
      <c r="F16" s="38"/>
      <c r="G16" s="38"/>
      <c r="H16" s="38"/>
    </row>
    <row r="17" spans="2:8" ht="15.75">
      <c r="B17" s="38"/>
      <c r="C17" s="89" t="s">
        <v>129</v>
      </c>
      <c r="D17" s="116" t="s">
        <v>147</v>
      </c>
      <c r="F17" s="38"/>
      <c r="G17" s="38"/>
      <c r="H17" s="38"/>
    </row>
    <row r="18" spans="2:8" ht="15.75">
      <c r="B18" s="38"/>
      <c r="C18" s="89" t="s">
        <v>143</v>
      </c>
      <c r="D18" s="117" t="s">
        <v>221</v>
      </c>
      <c r="E18" s="38"/>
      <c r="F18" s="38"/>
      <c r="G18" s="38"/>
      <c r="H18" s="38"/>
    </row>
    <row r="19" spans="2:8">
      <c r="C19" s="64"/>
      <c r="D19" s="38"/>
      <c r="E19" s="38"/>
      <c r="F19" s="38"/>
      <c r="G19" s="38"/>
      <c r="H19" s="38"/>
    </row>
    <row r="20" spans="2:8">
      <c r="C20" s="64"/>
      <c r="D20" s="38"/>
      <c r="E20" s="38"/>
      <c r="F20" s="38"/>
      <c r="G20" s="38"/>
      <c r="H20" s="38"/>
    </row>
    <row r="21" spans="2:8" ht="15.75">
      <c r="C21" s="89" t="s">
        <v>146</v>
      </c>
      <c r="D21" s="38"/>
      <c r="E21" s="38"/>
      <c r="F21" s="38"/>
      <c r="G21" s="38"/>
      <c r="H21" s="38"/>
    </row>
    <row r="22" spans="2:8">
      <c r="C22" s="2" t="s">
        <v>198</v>
      </c>
      <c r="D22" s="38"/>
      <c r="E22" s="38"/>
      <c r="F22" s="38"/>
      <c r="G22" s="38"/>
      <c r="H22" s="38"/>
    </row>
    <row r="23" spans="2:8">
      <c r="C23" s="38"/>
      <c r="D23" s="38"/>
      <c r="E23" s="38"/>
      <c r="F23" s="38"/>
      <c r="G23" s="38"/>
      <c r="H23" s="38"/>
    </row>
    <row r="24" spans="2:8">
      <c r="C24" s="38"/>
      <c r="D24" s="38"/>
      <c r="E24" s="38"/>
      <c r="F24" s="38"/>
      <c r="G24" s="38"/>
      <c r="H24" s="38"/>
    </row>
    <row r="25" spans="2:8">
      <c r="C25" s="38"/>
      <c r="D25" s="38"/>
      <c r="E25" s="38"/>
      <c r="F25" s="38"/>
      <c r="G25" s="38"/>
      <c r="H25" s="38"/>
    </row>
    <row r="26" spans="2:8">
      <c r="C26" s="38"/>
      <c r="D26" s="38"/>
      <c r="E26" s="38"/>
      <c r="F26" s="38"/>
      <c r="G26" s="38"/>
      <c r="H26" s="38"/>
    </row>
    <row r="27" spans="2:8">
      <c r="C27" s="38"/>
      <c r="D27" s="38"/>
      <c r="E27" s="38"/>
      <c r="F27" s="38"/>
      <c r="G27" s="38"/>
      <c r="H27" s="38"/>
    </row>
    <row r="28" spans="2:8">
      <c r="C28" s="38"/>
      <c r="D28" s="38"/>
      <c r="E28" s="38"/>
      <c r="F28" s="38"/>
      <c r="G28" s="38"/>
      <c r="H28" s="38"/>
    </row>
    <row r="29" spans="2:8">
      <c r="C29" s="38"/>
      <c r="D29" s="38"/>
      <c r="E29" s="38"/>
      <c r="F29" s="38"/>
      <c r="G29" s="38"/>
      <c r="H29" s="38"/>
    </row>
    <row r="30" spans="2:8">
      <c r="C30" s="38"/>
      <c r="D30" s="38"/>
      <c r="E30" s="38"/>
      <c r="F30" s="38"/>
      <c r="G30" s="38"/>
      <c r="H30" s="38"/>
    </row>
    <row r="31" spans="2:8">
      <c r="C31" s="38"/>
      <c r="D31" s="38"/>
      <c r="E31" s="38"/>
      <c r="F31" s="38"/>
      <c r="G31" s="38"/>
      <c r="H31" s="38"/>
    </row>
  </sheetData>
  <mergeCells count="1">
    <mergeCell ref="C11:F11"/>
  </mergeCells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7292-D34A-49DE-9739-1741753B3276}">
  <sheetPr>
    <tabColor theme="3" tint="0.59999389629810485"/>
  </sheetPr>
  <dimension ref="A1:Z39"/>
  <sheetViews>
    <sheetView showGridLines="0" zoomScale="85" zoomScaleNormal="85" workbookViewId="0"/>
  </sheetViews>
  <sheetFormatPr defaultRowHeight="15"/>
  <cols>
    <col min="2" max="2" width="25.7109375" customWidth="1"/>
    <col min="3" max="3" width="75.42578125" customWidth="1"/>
  </cols>
  <sheetData>
    <row r="1" spans="1:26" ht="26.25">
      <c r="A1" s="78" t="s">
        <v>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3" spans="1:26" ht="18.75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5" spans="1:26">
      <c r="A5" s="7" t="s">
        <v>230</v>
      </c>
    </row>
    <row r="6" spans="1:26">
      <c r="A6" s="7" t="s">
        <v>216</v>
      </c>
    </row>
    <row r="8" spans="1:26">
      <c r="A8" s="8" t="s">
        <v>217</v>
      </c>
    </row>
    <row r="9" spans="1:26" s="97" customFormat="1">
      <c r="A9" s="8" t="s">
        <v>218</v>
      </c>
    </row>
    <row r="10" spans="1:26">
      <c r="A10" s="68" t="s">
        <v>142</v>
      </c>
    </row>
    <row r="11" spans="1:26">
      <c r="A11" s="68" t="s">
        <v>162</v>
      </c>
    </row>
    <row r="12" spans="1:26">
      <c r="A12" s="68" t="s">
        <v>209</v>
      </c>
    </row>
    <row r="13" spans="1:26">
      <c r="A13" s="68" t="s">
        <v>219</v>
      </c>
    </row>
    <row r="14" spans="1:26">
      <c r="A14" s="68" t="s">
        <v>220</v>
      </c>
    </row>
    <row r="16" spans="1:26">
      <c r="A16" s="8"/>
    </row>
    <row r="17" spans="1:26" ht="18.75">
      <c r="A17" s="49" t="s">
        <v>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9" spans="1:26">
      <c r="B19" s="41" t="s">
        <v>5</v>
      </c>
      <c r="C19" s="41" t="s">
        <v>1</v>
      </c>
    </row>
    <row r="20" spans="1:26" ht="38.25" customHeight="1">
      <c r="B20" s="77" t="s">
        <v>210</v>
      </c>
      <c r="C20" s="111" t="s">
        <v>213</v>
      </c>
      <c r="G20" s="1"/>
    </row>
    <row r="21" spans="1:26" ht="34.5" customHeight="1">
      <c r="B21" s="77" t="s">
        <v>211</v>
      </c>
      <c r="C21" s="111" t="s">
        <v>214</v>
      </c>
      <c r="G21" s="1"/>
    </row>
    <row r="22" spans="1:26" ht="18.75" customHeight="1">
      <c r="B22" s="77" t="s">
        <v>212</v>
      </c>
      <c r="C22" s="111" t="s">
        <v>215</v>
      </c>
    </row>
    <row r="23" spans="1:26" ht="19.5" customHeight="1">
      <c r="B23" s="77" t="s">
        <v>6</v>
      </c>
      <c r="C23" s="112" t="s">
        <v>231</v>
      </c>
    </row>
    <row r="25" spans="1:26" ht="15.75" customHeight="1">
      <c r="A25" s="49" t="s">
        <v>133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7" spans="1:26">
      <c r="B27" s="66"/>
      <c r="C27" t="s">
        <v>140</v>
      </c>
    </row>
    <row r="29" spans="1:26">
      <c r="B29" s="75" t="s">
        <v>134</v>
      </c>
      <c r="C29" s="9" t="s">
        <v>132</v>
      </c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</sheetData>
  <hyperlinks>
    <hyperlink ref="B20" location="'Output - household impact'!A1" display="Output - household impact" xr:uid="{EC89329C-261A-40D9-ACAD-5E31610190B4}"/>
    <hyperlink ref="B21" location="'Output  - ACOT payments'!A1" display="Output  - ACOT payments" xr:uid="{863E949C-91BC-4BD2-A6EF-44839483B4EF}"/>
    <hyperlink ref="B22" location="Calculations!A1" display="Calculations" xr:uid="{FBFA589E-50F7-472F-A140-E10031E29992}"/>
    <hyperlink ref="B23" location="Inputs!A1" display="Inputs" xr:uid="{FDBC869C-FC45-4CF9-BF5F-4ADA35657E6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F6FE-8221-49F0-9CD1-5519D3DF6053}">
  <sheetPr>
    <tabColor rgb="FFF8BB33"/>
  </sheetPr>
  <dimension ref="A1:P99"/>
  <sheetViews>
    <sheetView showGridLines="0" tabSelected="1" topLeftCell="A28" zoomScale="85" zoomScaleNormal="85" workbookViewId="0">
      <selection activeCell="E9" sqref="E9"/>
    </sheetView>
  </sheetViews>
  <sheetFormatPr defaultRowHeight="15"/>
  <cols>
    <col min="2" max="2" width="29.5703125" customWidth="1"/>
    <col min="3" max="3" width="25.5703125" customWidth="1"/>
    <col min="4" max="4" width="22.28515625" customWidth="1"/>
    <col min="5" max="5" width="39" customWidth="1"/>
    <col min="6" max="6" width="28.85546875" customWidth="1"/>
    <col min="7" max="7" width="13.7109375" customWidth="1"/>
    <col min="8" max="8" width="29.7109375" customWidth="1"/>
    <col min="9" max="9" width="22.5703125" customWidth="1"/>
    <col min="11" max="11" width="19.5703125" customWidth="1"/>
    <col min="14" max="14" width="20.42578125" customWidth="1"/>
    <col min="15" max="15" width="44.140625" bestFit="1" customWidth="1"/>
    <col min="16" max="16" width="20.5703125" bestFit="1" customWidth="1"/>
  </cols>
  <sheetData>
    <row r="1" spans="1:16" ht="26.25">
      <c r="A1" s="78" t="s">
        <v>196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6" ht="18.75">
      <c r="A5" s="49" t="s">
        <v>187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6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6" ht="30">
      <c r="A8" s="27"/>
      <c r="B8" s="27"/>
      <c r="C8" s="27"/>
      <c r="D8" s="27"/>
      <c r="E8" s="107" t="s">
        <v>233</v>
      </c>
      <c r="F8" s="108"/>
      <c r="G8" s="27"/>
      <c r="H8" s="109" t="s">
        <v>206</v>
      </c>
      <c r="I8" s="110"/>
      <c r="J8" s="27"/>
      <c r="K8" s="1"/>
      <c r="L8" s="27"/>
      <c r="M8" s="27"/>
      <c r="N8" s="27"/>
      <c r="P8" s="1"/>
    </row>
    <row r="9" spans="1:16" ht="60">
      <c r="A9" s="27"/>
      <c r="B9" s="41" t="s">
        <v>192</v>
      </c>
      <c r="C9" s="41" t="s">
        <v>70</v>
      </c>
      <c r="D9" s="41" t="s">
        <v>7</v>
      </c>
      <c r="E9" s="42" t="s">
        <v>161</v>
      </c>
      <c r="F9" s="42" t="s">
        <v>8</v>
      </c>
      <c r="G9" s="27"/>
      <c r="H9" s="42" t="s">
        <v>161</v>
      </c>
      <c r="I9" s="42" t="s">
        <v>205</v>
      </c>
      <c r="J9" s="27"/>
      <c r="K9" s="42" t="s">
        <v>207</v>
      </c>
      <c r="L9" s="27"/>
      <c r="M9" s="27"/>
      <c r="N9" s="41" t="s">
        <v>70</v>
      </c>
      <c r="O9" s="42" t="s">
        <v>161</v>
      </c>
      <c r="P9" s="42" t="s">
        <v>186</v>
      </c>
    </row>
    <row r="10" spans="1:16">
      <c r="A10" s="27"/>
      <c r="B10" s="26" t="s">
        <v>9</v>
      </c>
      <c r="C10" s="26" t="s">
        <v>84</v>
      </c>
      <c r="D10" s="26" t="s">
        <v>69</v>
      </c>
      <c r="E10" s="71">
        <f>_xlfn.XLOOKUP($D10,Calculations!$E$10:$E$36,Calculations!$S$10:$S$36)</f>
        <v>-36.58178473501227</v>
      </c>
      <c r="F10" s="72">
        <f>_xlfn.XLOOKUP($D10,Calculations!$E$10:$E$36,Calculations!$U$10:$U$36)</f>
        <v>-1.6673557308574418E-2</v>
      </c>
      <c r="G10" s="27"/>
      <c r="H10" s="71">
        <f>_xlfn.XLOOKUP($D10,Calculations!$E$42:$E$68,Calculations!$S$42:$S$68)</f>
        <v>-7.1012194593835556</v>
      </c>
      <c r="I10" s="72">
        <f>_xlfn.XLOOKUP($D10,Calculations!$E$42:$E$68,Calculations!$U$42:$U$68)</f>
        <v>-3.236654265899524E-3</v>
      </c>
      <c r="K10" s="71">
        <f t="shared" ref="K10:K36" si="0">E10+H10</f>
        <v>-43.683004194395828</v>
      </c>
      <c r="L10" s="27"/>
      <c r="M10" s="27"/>
      <c r="N10" s="115" t="str" cm="1">
        <f t="array" ref="N10:N36">_xlfn.SORTBY($C$10:$C$36,$H$10:$H$36,1)</f>
        <v>Westpower</v>
      </c>
      <c r="O10" s="71" cm="1">
        <f t="array" ref="O10:O36">_xlfn.SORTBY($H$10:$H$36,$H$10:$H$36,1)</f>
        <v>-71.882103580633839</v>
      </c>
      <c r="P10" s="96" cm="1">
        <f t="array" ref="P10:P36">_xlfn.SORTBY($I$10:$I$36,$H$10:$H$36,1)</f>
        <v>-3.2763037183515878E-2</v>
      </c>
    </row>
    <row r="11" spans="1:16">
      <c r="A11" s="27"/>
      <c r="B11" s="26" t="s">
        <v>18</v>
      </c>
      <c r="C11" s="26" t="s">
        <v>95</v>
      </c>
      <c r="D11" s="26" t="s">
        <v>57</v>
      </c>
      <c r="E11" s="71">
        <f>_xlfn.XLOOKUP(D11,Calculations!$E$10:$E$36,Calculations!$S$10:$S$36)</f>
        <v>-15.427648117614266</v>
      </c>
      <c r="F11" s="72">
        <f>_xlfn.XLOOKUP($D11,Calculations!$E$10:$E$36,Calculations!$U$10:$U$36)</f>
        <v>-7.031744812039319E-3</v>
      </c>
      <c r="G11" s="27"/>
      <c r="H11" s="71">
        <f>_xlfn.XLOOKUP($D11,Calculations!$E$42:$E$68,Calculations!$S$42:$S$68)</f>
        <v>-20.582951628655898</v>
      </c>
      <c r="I11" s="72">
        <f>_xlfn.XLOOKUP($D11,Calculations!$E$42:$E$68,Calculations!$U$42:$U$68)</f>
        <v>-9.3814729392232895E-3</v>
      </c>
      <c r="J11" s="27"/>
      <c r="K11" s="71">
        <f t="shared" si="0"/>
        <v>-36.010599746270167</v>
      </c>
      <c r="L11" s="27"/>
      <c r="M11" s="27"/>
      <c r="N11" s="115" t="str">
        <v>Horizon Energy</v>
      </c>
      <c r="O11" s="71">
        <v>-45.701251430391103</v>
      </c>
      <c r="P11" s="96">
        <v>-2.0830105483314085E-2</v>
      </c>
    </row>
    <row r="12" spans="1:16">
      <c r="A12" s="27"/>
      <c r="B12" s="26" t="s">
        <v>27</v>
      </c>
      <c r="C12" s="26" t="s">
        <v>82</v>
      </c>
      <c r="D12" s="26" t="s">
        <v>47</v>
      </c>
      <c r="E12" s="71">
        <f>_xlfn.XLOOKUP(D12,Calculations!$E$10:$E$36,Calculations!$S$10:$S$36)</f>
        <v>5.9875374343334125</v>
      </c>
      <c r="F12" s="72">
        <f>_xlfn.XLOOKUP($D12,Calculations!$E$10:$E$36,Calculations!$U$10:$U$36)</f>
        <v>2.7290507904892489E-3</v>
      </c>
      <c r="G12" s="27"/>
      <c r="H12" s="71">
        <f>_xlfn.XLOOKUP($D12,Calculations!$E$42:$E$68,Calculations!$S$42:$S$68)</f>
        <v>-36.811436844150293</v>
      </c>
      <c r="I12" s="72">
        <f>_xlfn.XLOOKUP($D12,Calculations!$E$42:$E$68,Calculations!$U$42:$U$68)</f>
        <v>-1.6778230102165129E-2</v>
      </c>
      <c r="J12" s="27"/>
      <c r="K12" s="71">
        <f t="shared" si="0"/>
        <v>-30.823899409816882</v>
      </c>
      <c r="L12" s="27"/>
      <c r="M12" s="27"/>
      <c r="N12" s="115" t="str">
        <v>Top Energy</v>
      </c>
      <c r="O12" s="71">
        <v>-40.643921809233099</v>
      </c>
      <c r="P12" s="96">
        <v>-1.8525032729823657E-2</v>
      </c>
    </row>
    <row r="13" spans="1:16">
      <c r="A13" s="27"/>
      <c r="B13" s="26" t="s">
        <v>22</v>
      </c>
      <c r="C13" s="26" t="s">
        <v>98</v>
      </c>
      <c r="D13" s="26" t="s">
        <v>53</v>
      </c>
      <c r="E13" s="71">
        <f>_xlfn.XLOOKUP(D13,Calculations!$E$10:$E$36,Calculations!$S$10:$S$36)</f>
        <v>1.8613017385764743</v>
      </c>
      <c r="F13" s="72">
        <f>_xlfn.XLOOKUP($D13,Calculations!$E$10:$E$36,Calculations!$U$10:$U$36)</f>
        <v>8.4835995377232189E-4</v>
      </c>
      <c r="G13" s="27"/>
      <c r="H13" s="71">
        <f>_xlfn.XLOOKUP($D13,Calculations!$E$42:$E$68,Calculations!$S$42:$S$68)</f>
        <v>-32.335410406904487</v>
      </c>
      <c r="I13" s="72">
        <f>_xlfn.XLOOKUP($D13,Calculations!$E$42:$E$68,Calculations!$U$42:$U$68)</f>
        <v>-1.4738108663128755E-2</v>
      </c>
      <c r="J13" s="27"/>
      <c r="K13" s="71">
        <f t="shared" si="0"/>
        <v>-30.474108668328011</v>
      </c>
      <c r="L13" s="27"/>
      <c r="M13" s="27"/>
      <c r="N13" s="115" t="str">
        <v>Aurora Energy</v>
      </c>
      <c r="O13" s="71">
        <v>-36.811436844150293</v>
      </c>
      <c r="P13" s="96">
        <v>-1.6778230102165129E-2</v>
      </c>
    </row>
    <row r="14" spans="1:16">
      <c r="A14" s="27"/>
      <c r="B14" s="26" t="s">
        <v>11</v>
      </c>
      <c r="C14" s="26" t="s">
        <v>99</v>
      </c>
      <c r="D14" s="26" t="s">
        <v>66</v>
      </c>
      <c r="E14" s="71">
        <f>_xlfn.XLOOKUP(D14,Calculations!$E$10:$E$36,Calculations!$S$10:$S$36)</f>
        <v>-23.622066558061661</v>
      </c>
      <c r="F14" s="72">
        <f>_xlfn.XLOOKUP($D14,Calculations!$E$10:$E$36,Calculations!$U$10:$U$36)</f>
        <v>-1.0766666617165752E-2</v>
      </c>
      <c r="G14" s="27"/>
      <c r="H14" s="71">
        <f>_xlfn.XLOOKUP($D14,Calculations!$E$42:$E$68,Calculations!$S$42:$S$68)</f>
        <v>-5.6956539826147106</v>
      </c>
      <c r="I14" s="72">
        <f>_xlfn.XLOOKUP($D14,Calculations!$E$42:$E$68,Calculations!$U$42:$U$68)</f>
        <v>-2.5960136657314087E-3</v>
      </c>
      <c r="J14" s="27"/>
      <c r="K14" s="71">
        <f t="shared" si="0"/>
        <v>-29.317720540676373</v>
      </c>
      <c r="L14" s="27"/>
      <c r="M14" s="27"/>
      <c r="N14" s="115" t="str">
        <v>WEL Networks</v>
      </c>
      <c r="O14" s="71">
        <v>-32.335410406904487</v>
      </c>
      <c r="P14" s="96">
        <v>-1.4738108663128755E-2</v>
      </c>
    </row>
    <row r="15" spans="1:16">
      <c r="A15" s="27"/>
      <c r="B15" s="26" t="s">
        <v>12</v>
      </c>
      <c r="C15" s="26" t="s">
        <v>97</v>
      </c>
      <c r="D15" s="26" t="s">
        <v>65</v>
      </c>
      <c r="E15" s="71">
        <f>_xlfn.XLOOKUP(D15,Calculations!$E$10:$E$36,Calculations!$S$10:$S$36)</f>
        <v>-27.066277610744482</v>
      </c>
      <c r="F15" s="72">
        <f>_xlfn.XLOOKUP($D15,Calculations!$E$10:$E$36,Calculations!$U$10:$U$36)</f>
        <v>-1.2336498455216264E-2</v>
      </c>
      <c r="G15" s="27"/>
      <c r="H15" s="71">
        <f>_xlfn.XLOOKUP($D15,Calculations!$E$42:$E$68,Calculations!$S$42:$S$68)</f>
        <v>0</v>
      </c>
      <c r="I15" s="72">
        <f>_xlfn.XLOOKUP($D15,Calculations!$E$42:$E$68,Calculations!$U$42:$U$68)</f>
        <v>0</v>
      </c>
      <c r="J15" s="27"/>
      <c r="K15" s="71">
        <f t="shared" si="0"/>
        <v>-27.066277610744482</v>
      </c>
      <c r="L15" s="27"/>
      <c r="M15" s="27"/>
      <c r="N15" s="115" t="str">
        <v>The Lines Company</v>
      </c>
      <c r="O15" s="71">
        <v>-27.028326434371039</v>
      </c>
      <c r="P15" s="96">
        <v>-1.2319200744927547E-2</v>
      </c>
    </row>
    <row r="16" spans="1:16">
      <c r="A16" s="27"/>
      <c r="B16" s="26" t="s">
        <v>10</v>
      </c>
      <c r="C16" s="26" t="s">
        <v>67</v>
      </c>
      <c r="D16" s="26" t="s">
        <v>68</v>
      </c>
      <c r="E16" s="71">
        <f>_xlfn.XLOOKUP(D16,Calculations!$E$10:$E$36,Calculations!$S$10:$S$36)</f>
        <v>-26.112580531889229</v>
      </c>
      <c r="F16" s="72">
        <f>_xlfn.XLOOKUP($D16,Calculations!$E$10:$E$36,Calculations!$U$10:$U$36)</f>
        <v>-1.1901814280715236E-2</v>
      </c>
      <c r="G16" s="27"/>
      <c r="H16" s="71">
        <f>_xlfn.XLOOKUP($D16,Calculations!$E$42:$E$68,Calculations!$S$42:$S$68)</f>
        <v>0</v>
      </c>
      <c r="I16" s="72">
        <f>_xlfn.XLOOKUP($D16,Calculations!$E$42:$E$68,Calculations!$U$42:$U$68)</f>
        <v>0</v>
      </c>
      <c r="J16" s="27"/>
      <c r="K16" s="71">
        <f t="shared" si="0"/>
        <v>-26.112580531889229</v>
      </c>
      <c r="L16" s="27"/>
      <c r="M16" s="27"/>
      <c r="N16" s="115" t="str">
        <v>Unison Networks</v>
      </c>
      <c r="O16" s="71">
        <v>-20.582951628655898</v>
      </c>
      <c r="P16" s="96">
        <v>-9.3814729392232895E-3</v>
      </c>
    </row>
    <row r="17" spans="1:16">
      <c r="A17" s="27"/>
      <c r="B17" s="26" t="s">
        <v>19</v>
      </c>
      <c r="C17" s="26" t="s">
        <v>92</v>
      </c>
      <c r="D17" s="26" t="s">
        <v>56</v>
      </c>
      <c r="E17" s="71">
        <f>_xlfn.XLOOKUP(D17,Calculations!$E$10:$E$36,Calculations!$S$10:$S$36)</f>
        <v>-16.298331551106099</v>
      </c>
      <c r="F17" s="72">
        <f>_xlfn.XLOOKUP($D17,Calculations!$E$10:$E$36,Calculations!$U$10:$U$36)</f>
        <v>-7.428592320467684E-3</v>
      </c>
      <c r="G17" s="27"/>
      <c r="H17" s="71">
        <f>_xlfn.XLOOKUP($D17,Calculations!$E$42:$E$68,Calculations!$S$42:$S$68)</f>
        <v>-6.9065276666005095</v>
      </c>
      <c r="I17" s="72">
        <f>_xlfn.XLOOKUP($D17,Calculations!$E$42:$E$68,Calculations!$U$42:$U$68)</f>
        <v>-3.1479159829537417E-3</v>
      </c>
      <c r="J17" s="27"/>
      <c r="K17" s="71">
        <f t="shared" si="0"/>
        <v>-23.204859217706609</v>
      </c>
      <c r="L17" s="27"/>
      <c r="M17" s="27"/>
      <c r="N17" s="115" t="str">
        <v>Network Tasman</v>
      </c>
      <c r="O17" s="71">
        <v>-19.081078151726544</v>
      </c>
      <c r="P17" s="96">
        <v>-8.6969362587632371E-3</v>
      </c>
    </row>
    <row r="18" spans="1:16">
      <c r="A18" s="27"/>
      <c r="B18" s="26" t="s">
        <v>16</v>
      </c>
      <c r="C18" s="26" t="s">
        <v>59</v>
      </c>
      <c r="D18" s="26" t="s">
        <v>60</v>
      </c>
      <c r="E18" s="71">
        <f>_xlfn.XLOOKUP(D18,Calculations!$E$10:$E$36,Calculations!$S$10:$S$36)</f>
        <v>-14.371465545799021</v>
      </c>
      <c r="F18" s="72">
        <f>_xlfn.XLOOKUP($D18,Calculations!$E$10:$E$36,Calculations!$U$10:$U$36)</f>
        <v>-6.5503489269822341E-3</v>
      </c>
      <c r="G18" s="27"/>
      <c r="H18" s="71">
        <f>_xlfn.XLOOKUP($D18,Calculations!$E$42:$E$68,Calculations!$S$42:$S$68)</f>
        <v>-7.1478123040310289</v>
      </c>
      <c r="I18" s="72">
        <f>_xlfn.XLOOKUP($D18,Calculations!$E$42:$E$68,Calculations!$U$42:$U$68)</f>
        <v>-3.2578907493304599E-3</v>
      </c>
      <c r="J18" s="27"/>
      <c r="K18" s="71">
        <f t="shared" si="0"/>
        <v>-21.519277849830051</v>
      </c>
      <c r="L18" s="27"/>
      <c r="M18" s="27"/>
      <c r="N18" s="115" t="str">
        <v>Northpower</v>
      </c>
      <c r="O18" s="71">
        <v>-7.484620922502673</v>
      </c>
      <c r="P18" s="96">
        <v>-3.4114042490896411E-3</v>
      </c>
    </row>
    <row r="19" spans="1:16">
      <c r="A19" s="27"/>
      <c r="B19" s="26" t="s">
        <v>15</v>
      </c>
      <c r="C19" s="26" t="s">
        <v>91</v>
      </c>
      <c r="D19" s="26" t="s">
        <v>61</v>
      </c>
      <c r="E19" s="71">
        <f>_xlfn.XLOOKUP(D19,Calculations!$E$10:$E$36,Calculations!$S$10:$S$36)</f>
        <v>-20.673679080345885</v>
      </c>
      <c r="F19" s="72">
        <f>_xlfn.XLOOKUP($D19,Calculations!$E$10:$E$36,Calculations!$U$10:$U$36)</f>
        <v>-9.4228254696198197E-3</v>
      </c>
      <c r="G19" s="27"/>
      <c r="H19" s="71">
        <f>_xlfn.XLOOKUP($D19,Calculations!$E$42:$E$68,Calculations!$S$42:$S$68)</f>
        <v>0</v>
      </c>
      <c r="I19" s="72">
        <f>_xlfn.XLOOKUP($D19,Calculations!$E$42:$E$68,Calculations!$U$42:$U$68)</f>
        <v>0</v>
      </c>
      <c r="J19" s="27"/>
      <c r="K19" s="71">
        <f t="shared" si="0"/>
        <v>-20.673679080345885</v>
      </c>
      <c r="L19" s="27"/>
      <c r="M19" s="27"/>
      <c r="N19" s="115" t="str">
        <v>Powerco</v>
      </c>
      <c r="O19" s="71">
        <v>-7.1478123040310289</v>
      </c>
      <c r="P19" s="96">
        <v>-3.2578907493304599E-3</v>
      </c>
    </row>
    <row r="20" spans="1:16">
      <c r="A20" s="27"/>
      <c r="B20" s="26" t="s">
        <v>14</v>
      </c>
      <c r="C20" s="26" t="s">
        <v>62</v>
      </c>
      <c r="D20" s="26" t="s">
        <v>63</v>
      </c>
      <c r="E20" s="71">
        <f>_xlfn.XLOOKUP(D20,Calculations!$E$10:$E$36,Calculations!$S$10:$S$36)</f>
        <v>-20.274708512080526</v>
      </c>
      <c r="F20" s="72">
        <f>_xlfn.XLOOKUP($D20,Calculations!$E$10:$E$36,Calculations!$U$10:$U$36)</f>
        <v>-9.2409792671287721E-3</v>
      </c>
      <c r="G20" s="27"/>
      <c r="H20" s="71">
        <f>_xlfn.XLOOKUP($D20,Calculations!$E$42:$E$68,Calculations!$S$42:$S$68)</f>
        <v>0</v>
      </c>
      <c r="I20" s="72">
        <f>_xlfn.XLOOKUP($D20,Calculations!$E$42:$E$68,Calculations!$U$42:$U$68)</f>
        <v>0</v>
      </c>
      <c r="J20" s="27"/>
      <c r="K20" s="71">
        <f t="shared" si="0"/>
        <v>-20.274708512080526</v>
      </c>
      <c r="L20" s="27"/>
      <c r="M20" s="27"/>
      <c r="N20" s="115" t="str">
        <v>Eastland Network</v>
      </c>
      <c r="O20" s="71">
        <v>-7.1012194593835556</v>
      </c>
      <c r="P20" s="96">
        <v>-3.236654265899524E-3</v>
      </c>
    </row>
    <row r="21" spans="1:16">
      <c r="A21" s="27"/>
      <c r="B21" s="26" t="s">
        <v>17</v>
      </c>
      <c r="C21" s="26" t="s">
        <v>89</v>
      </c>
      <c r="D21" s="26" t="s">
        <v>58</v>
      </c>
      <c r="E21" s="71">
        <f>_xlfn.XLOOKUP(D21,Calculations!$E$10:$E$36,Calculations!$S$10:$S$36)</f>
        <v>1.1622866990814202</v>
      </c>
      <c r="F21" s="72">
        <f>_xlfn.XLOOKUP($D21,Calculations!$E$10:$E$36,Calculations!$U$10:$U$36)</f>
        <v>5.2975692756673668E-4</v>
      </c>
      <c r="G21" s="27"/>
      <c r="H21" s="71">
        <f>_xlfn.XLOOKUP($D21,Calculations!$E$42:$E$68,Calculations!$S$42:$S$68)</f>
        <v>-19.081078151726544</v>
      </c>
      <c r="I21" s="72">
        <f>_xlfn.XLOOKUP($D21,Calculations!$E$42:$E$68,Calculations!$U$42:$U$68)</f>
        <v>-8.6969362587632371E-3</v>
      </c>
      <c r="J21" s="27"/>
      <c r="K21" s="71">
        <f t="shared" si="0"/>
        <v>-17.918791452645124</v>
      </c>
      <c r="L21" s="27"/>
      <c r="M21" s="27"/>
      <c r="N21" s="115" t="str">
        <v>PowerNet Ltd</v>
      </c>
      <c r="O21" s="71">
        <v>-6.9065276666005095</v>
      </c>
      <c r="P21" s="96">
        <v>-3.1479159829537417E-3</v>
      </c>
    </row>
    <row r="22" spans="1:16">
      <c r="A22" s="27"/>
      <c r="B22" s="26" t="s">
        <v>21</v>
      </c>
      <c r="C22" s="26" t="s">
        <v>86</v>
      </c>
      <c r="D22" s="26" t="s">
        <v>54</v>
      </c>
      <c r="E22" s="71">
        <f>_xlfn.XLOOKUP(D22,Calculations!$E$10:$E$36,Calculations!$S$10:$S$36)</f>
        <v>-16.215188615958571</v>
      </c>
      <c r="F22" s="72">
        <f>_xlfn.XLOOKUP($D22,Calculations!$E$10:$E$36,Calculations!$U$10:$U$36)</f>
        <v>-7.3906967255964314E-3</v>
      </c>
      <c r="G22" s="27"/>
      <c r="H22" s="71">
        <f>_xlfn.XLOOKUP($D22,Calculations!$E$42:$E$68,Calculations!$S$42:$S$68)</f>
        <v>0</v>
      </c>
      <c r="I22" s="72">
        <f>_xlfn.XLOOKUP($D22,Calculations!$E$42:$E$68,Calculations!$U$42:$U$68)</f>
        <v>0</v>
      </c>
      <c r="J22" s="27"/>
      <c r="K22" s="71">
        <f t="shared" si="0"/>
        <v>-16.215188615958571</v>
      </c>
      <c r="L22" s="27"/>
      <c r="M22" s="27"/>
      <c r="N22" s="115" t="str">
        <v>Wellington Electricity</v>
      </c>
      <c r="O22" s="71">
        <v>-5.6956539826147106</v>
      </c>
      <c r="P22" s="96">
        <v>-2.5960136657314087E-3</v>
      </c>
    </row>
    <row r="23" spans="1:16">
      <c r="A23" s="27"/>
      <c r="B23" s="26" t="s">
        <v>13</v>
      </c>
      <c r="C23" s="26" t="s">
        <v>87</v>
      </c>
      <c r="D23" s="26" t="s">
        <v>64</v>
      </c>
      <c r="E23" s="71">
        <f>_xlfn.XLOOKUP(D23,Calculations!$E$10:$E$36,Calculations!$S$10:$S$36)</f>
        <v>-14.431109638103168</v>
      </c>
      <c r="F23" s="72">
        <f>_xlfn.XLOOKUP($D23,Calculations!$E$10:$E$36,Calculations!$U$10:$U$36)</f>
        <v>-6.5775340191901403E-3</v>
      </c>
      <c r="G23" s="27"/>
      <c r="H23" s="71">
        <f>_xlfn.XLOOKUP($D23,Calculations!$E$42:$E$68,Calculations!$S$42:$S$68)</f>
        <v>0</v>
      </c>
      <c r="I23" s="72">
        <f>_xlfn.XLOOKUP($D23,Calculations!$E$42:$E$68,Calculations!$U$42:$U$68)</f>
        <v>0</v>
      </c>
      <c r="J23" s="27"/>
      <c r="K23" s="71">
        <f t="shared" si="0"/>
        <v>-14.431109638103168</v>
      </c>
      <c r="L23" s="27"/>
      <c r="M23" s="27"/>
      <c r="N23" s="115" t="str">
        <v>Counties Energy</v>
      </c>
      <c r="O23" s="71">
        <v>-3.5394766729687728</v>
      </c>
      <c r="P23" s="96">
        <v>-1.6132528135682648E-3</v>
      </c>
    </row>
    <row r="24" spans="1:16">
      <c r="B24" s="26" t="s">
        <v>33</v>
      </c>
      <c r="C24" s="26" t="s">
        <v>39</v>
      </c>
      <c r="D24" s="26" t="s">
        <v>40</v>
      </c>
      <c r="E24" s="71">
        <f>_xlfn.XLOOKUP(D24,Calculations!$E$10:$E$36,Calculations!$S$10:$S$36)</f>
        <v>66.671980346935669</v>
      </c>
      <c r="F24" s="72">
        <f>_xlfn.XLOOKUP($D24,Calculations!$E$10:$E$36,Calculations!$U$10:$U$36)</f>
        <v>3.0388322856397296E-2</v>
      </c>
      <c r="G24" s="27"/>
      <c r="H24" s="71">
        <f>_xlfn.XLOOKUP($D24,Calculations!$E$42:$E$68,Calculations!$S$42:$S$68)</f>
        <v>-71.882103580633839</v>
      </c>
      <c r="I24" s="72">
        <f>_xlfn.XLOOKUP($D24,Calculations!$E$42:$E$68,Calculations!$U$42:$U$68)</f>
        <v>-3.2763037183515878E-2</v>
      </c>
      <c r="J24" s="27"/>
      <c r="K24" s="71">
        <f t="shared" si="0"/>
        <v>-5.2101232336981695</v>
      </c>
      <c r="L24" s="27"/>
      <c r="M24" s="27"/>
      <c r="N24" s="115" t="str">
        <v>Vector Lines</v>
      </c>
      <c r="O24" s="71">
        <v>-0.93257711132697463</v>
      </c>
      <c r="P24" s="96">
        <v>-4.2505793588285077E-4</v>
      </c>
    </row>
    <row r="25" spans="1:16">
      <c r="A25" s="27"/>
      <c r="B25" s="26" t="s">
        <v>23</v>
      </c>
      <c r="C25" s="26" t="s">
        <v>81</v>
      </c>
      <c r="D25" s="26" t="s">
        <v>52</v>
      </c>
      <c r="E25" s="71">
        <f>_xlfn.XLOOKUP(D25,Calculations!$E$10:$E$36,Calculations!$S$10:$S$36)</f>
        <v>-4.7193284080626157</v>
      </c>
      <c r="F25" s="72">
        <f>_xlfn.XLOOKUP($D25,Calculations!$E$10:$E$36,Calculations!$U$10:$U$36)</f>
        <v>-2.1510156827997335E-3</v>
      </c>
      <c r="G25" s="27"/>
      <c r="H25" s="71">
        <f>_xlfn.XLOOKUP($D25,Calculations!$E$42:$E$68,Calculations!$S$42:$S$68)</f>
        <v>0</v>
      </c>
      <c r="I25" s="72">
        <f>_xlfn.XLOOKUP($D25,Calculations!$E$42:$E$68,Calculations!$U$42:$U$68)</f>
        <v>0</v>
      </c>
      <c r="J25" s="27"/>
      <c r="K25" s="71">
        <f t="shared" si="0"/>
        <v>-4.7193284080626157</v>
      </c>
      <c r="L25" s="27"/>
      <c r="M25" s="27"/>
      <c r="N25" s="115" t="str">
        <v>Waipa Networks</v>
      </c>
      <c r="O25" s="71">
        <v>0</v>
      </c>
      <c r="P25" s="96">
        <v>0</v>
      </c>
    </row>
    <row r="26" spans="1:16">
      <c r="A26" s="27"/>
      <c r="B26" s="26" t="s">
        <v>30</v>
      </c>
      <c r="C26" s="26" t="s">
        <v>93</v>
      </c>
      <c r="D26" s="26" t="s">
        <v>43</v>
      </c>
      <c r="E26" s="71">
        <f>_xlfn.XLOOKUP(D26,Calculations!$E$10:$E$36,Calculations!$S$10:$S$36)</f>
        <v>23.853272263020628</v>
      </c>
      <c r="F26" s="72">
        <f>_xlfn.XLOOKUP($D26,Calculations!$E$10:$E$36,Calculations!$U$10:$U$36)</f>
        <v>1.0872047521887251E-2</v>
      </c>
      <c r="G26" s="27"/>
      <c r="H26" s="71">
        <f>_xlfn.XLOOKUP($D26,Calculations!$E$42:$E$68,Calculations!$S$42:$S$68)</f>
        <v>-27.028326434371039</v>
      </c>
      <c r="I26" s="72">
        <f>_xlfn.XLOOKUP($D26,Calculations!$E$42:$E$68,Calculations!$U$42:$U$68)</f>
        <v>-1.2319200744927547E-2</v>
      </c>
      <c r="J26" s="27"/>
      <c r="K26" s="71">
        <f t="shared" si="0"/>
        <v>-3.1750541713504106</v>
      </c>
      <c r="L26" s="27"/>
      <c r="M26" s="27"/>
      <c r="N26" s="115" t="str">
        <v>Centralines</v>
      </c>
      <c r="O26" s="71">
        <v>0</v>
      </c>
      <c r="P26" s="96">
        <v>0</v>
      </c>
    </row>
    <row r="27" spans="1:16">
      <c r="A27" s="27"/>
      <c r="B27" s="26" t="s">
        <v>20</v>
      </c>
      <c r="C27" s="26" t="s">
        <v>88</v>
      </c>
      <c r="D27" s="26" t="s">
        <v>55</v>
      </c>
      <c r="E27" s="71">
        <f>_xlfn.XLOOKUP(D27,Calculations!$E$10:$E$36,Calculations!$S$10:$S$36)</f>
        <v>0.28006765722838822</v>
      </c>
      <c r="F27" s="72">
        <f>_xlfn.XLOOKUP($D27,Calculations!$E$10:$E$36,Calculations!$U$10:$U$36)</f>
        <v>1.2765162134384148E-4</v>
      </c>
      <c r="G27" s="27"/>
      <c r="H27" s="71">
        <f>_xlfn.XLOOKUP($D27,Calculations!$E$42:$E$68,Calculations!$S$42:$S$68)</f>
        <v>0</v>
      </c>
      <c r="I27" s="72">
        <f>_xlfn.XLOOKUP($D27,Calculations!$E$42:$E$68,Calculations!$U$42:$U$68)</f>
        <v>0</v>
      </c>
      <c r="J27" s="27"/>
      <c r="K27" s="71">
        <f t="shared" si="0"/>
        <v>0.28006765722838822</v>
      </c>
      <c r="L27" s="27"/>
      <c r="M27" s="27"/>
      <c r="N27" s="115" t="str">
        <v>Orion NZ</v>
      </c>
      <c r="O27" s="71">
        <v>0</v>
      </c>
      <c r="P27" s="96">
        <v>0</v>
      </c>
    </row>
    <row r="28" spans="1:16">
      <c r="A28" s="27"/>
      <c r="B28" s="26" t="s">
        <v>24</v>
      </c>
      <c r="C28" s="9" t="s">
        <v>190</v>
      </c>
      <c r="D28" s="26" t="s">
        <v>51</v>
      </c>
      <c r="E28" s="71">
        <f>_xlfn.XLOOKUP(D28,Calculations!$E$10:$E$36,Calculations!$S$10:$S$36)</f>
        <v>3.9151809156004056</v>
      </c>
      <c r="F28" s="72">
        <f>_xlfn.XLOOKUP($D28,Calculations!$E$10:$E$36,Calculations!$U$10:$U$36)</f>
        <v>1.7844944920694648E-3</v>
      </c>
      <c r="G28" s="27"/>
      <c r="H28" s="71">
        <f>_xlfn.XLOOKUP($D28,Calculations!$E$42:$E$68,Calculations!$S$42:$S$68)</f>
        <v>-3.5394766729687728</v>
      </c>
      <c r="I28" s="72">
        <f>_xlfn.XLOOKUP($D28,Calculations!$E$42:$E$68,Calculations!$U$42:$U$68)</f>
        <v>-1.6132528135682648E-3</v>
      </c>
      <c r="J28" s="27"/>
      <c r="K28" s="71">
        <f t="shared" si="0"/>
        <v>0.37570424263163282</v>
      </c>
      <c r="L28" s="27"/>
      <c r="M28" s="27"/>
      <c r="N28" s="115" t="str">
        <v>Scanpower</v>
      </c>
      <c r="O28" s="71">
        <v>0</v>
      </c>
      <c r="P28" s="96">
        <v>0</v>
      </c>
    </row>
    <row r="29" spans="1:16">
      <c r="A29" s="27"/>
      <c r="B29" s="26" t="s">
        <v>25</v>
      </c>
      <c r="C29" s="26" t="s">
        <v>96</v>
      </c>
      <c r="D29" s="26" t="s">
        <v>50</v>
      </c>
      <c r="E29" s="71">
        <f>_xlfn.XLOOKUP(D29,Calculations!$E$10:$E$36,Calculations!$S$10:$S$36)</f>
        <v>5.8636755292400613</v>
      </c>
      <c r="F29" s="72">
        <f>_xlfn.XLOOKUP($D29,Calculations!$E$10:$E$36,Calculations!$U$10:$U$36)</f>
        <v>2.6725959568095082E-3</v>
      </c>
      <c r="G29" s="27"/>
      <c r="H29" s="71">
        <f>_xlfn.XLOOKUP($D29,Calculations!$E$42:$E$68,Calculations!$S$42:$S$68)</f>
        <v>-0.93257711132697463</v>
      </c>
      <c r="I29" s="72">
        <f>_xlfn.XLOOKUP($D29,Calculations!$E$42:$E$68,Calculations!$U$42:$U$68)</f>
        <v>-4.2505793588285077E-4</v>
      </c>
      <c r="J29" s="27"/>
      <c r="K29" s="71">
        <f t="shared" si="0"/>
        <v>4.9310984179130868</v>
      </c>
      <c r="L29" s="27"/>
      <c r="M29" s="27"/>
      <c r="N29" s="115" t="str">
        <v>MainPower NZ</v>
      </c>
      <c r="O29" s="71">
        <v>0</v>
      </c>
      <c r="P29" s="96">
        <v>0</v>
      </c>
    </row>
    <row r="30" spans="1:16">
      <c r="A30" s="27"/>
      <c r="B30" s="26" t="s">
        <v>26</v>
      </c>
      <c r="C30" s="26" t="s">
        <v>48</v>
      </c>
      <c r="D30" s="26" t="s">
        <v>49</v>
      </c>
      <c r="E30" s="71">
        <f>_xlfn.XLOOKUP(D30,Calculations!$E$10:$E$36,Calculations!$S$10:$S$36)</f>
        <v>15.81950744339137</v>
      </c>
      <c r="F30" s="72">
        <f>_xlfn.XLOOKUP($D30,Calculations!$E$10:$E$36,Calculations!$U$10:$U$36)</f>
        <v>7.2103497918830309E-3</v>
      </c>
      <c r="G30" s="27"/>
      <c r="H30" s="71">
        <f>_xlfn.XLOOKUP($D30,Calculations!$E$42:$E$68,Calculations!$S$42:$S$68)</f>
        <v>-7.484620922502673</v>
      </c>
      <c r="I30" s="72">
        <f>_xlfn.XLOOKUP($D30,Calculations!$E$42:$E$68,Calculations!$U$42:$U$68)</f>
        <v>-3.4114042490896411E-3</v>
      </c>
      <c r="J30" s="27"/>
      <c r="K30" s="71">
        <f t="shared" si="0"/>
        <v>8.3348865208886966</v>
      </c>
      <c r="L30" s="27"/>
      <c r="M30" s="27"/>
      <c r="N30" s="115" t="str">
        <v>Marlborough Lines</v>
      </c>
      <c r="O30" s="71">
        <v>0</v>
      </c>
      <c r="P30" s="96">
        <v>0</v>
      </c>
    </row>
    <row r="31" spans="1:16">
      <c r="A31" s="27"/>
      <c r="B31" s="26" t="s">
        <v>32</v>
      </c>
      <c r="C31" s="26" t="s">
        <v>85</v>
      </c>
      <c r="D31" s="26" t="s">
        <v>41</v>
      </c>
      <c r="E31" s="71">
        <f>_xlfn.XLOOKUP(D31,Calculations!$E$10:$E$36,Calculations!$S$10:$S$36)</f>
        <v>61.781917134986465</v>
      </c>
      <c r="F31" s="72">
        <f>_xlfn.XLOOKUP($D31,Calculations!$E$10:$E$36,Calculations!$U$10:$U$36)</f>
        <v>2.8159488211023914E-2</v>
      </c>
      <c r="G31" s="27"/>
      <c r="H31" s="71">
        <f>_xlfn.XLOOKUP($D31,Calculations!$E$42:$E$68,Calculations!$S$42:$S$68)</f>
        <v>-45.701251430391103</v>
      </c>
      <c r="I31" s="72">
        <f>_xlfn.XLOOKUP($D31,Calculations!$E$42:$E$68,Calculations!$U$42:$U$68)</f>
        <v>-2.0830105483314085E-2</v>
      </c>
      <c r="J31" s="27"/>
      <c r="K31" s="71">
        <f t="shared" si="0"/>
        <v>16.080665704595361</v>
      </c>
      <c r="L31" s="27"/>
      <c r="M31" s="27"/>
      <c r="N31" s="115" t="str">
        <v>Alpine Energy</v>
      </c>
      <c r="O31" s="71">
        <v>0</v>
      </c>
      <c r="P31" s="96">
        <v>0</v>
      </c>
    </row>
    <row r="32" spans="1:16">
      <c r="A32" s="27"/>
      <c r="B32" s="26" t="s">
        <v>29</v>
      </c>
      <c r="C32" s="26" t="s">
        <v>44</v>
      </c>
      <c r="D32" s="26" t="s">
        <v>45</v>
      </c>
      <c r="E32" s="71">
        <f>_xlfn.XLOOKUP(D32,Calculations!$E$10:$E$36,Calculations!$S$10:$S$36)</f>
        <v>18.390253545760167</v>
      </c>
      <c r="F32" s="72">
        <f>_xlfn.XLOOKUP($D32,Calculations!$E$10:$E$36,Calculations!$U$10:$U$36)</f>
        <v>8.3820663380857648E-3</v>
      </c>
      <c r="G32" s="27"/>
      <c r="H32" s="71">
        <f>_xlfn.XLOOKUP($D32,Calculations!$E$42:$E$68,Calculations!$S$42:$S$68)</f>
        <v>0</v>
      </c>
      <c r="I32" s="72">
        <f>_xlfn.XLOOKUP($D32,Calculations!$E$42:$E$68,Calculations!$U$42:$U$68)</f>
        <v>0</v>
      </c>
      <c r="J32" s="27"/>
      <c r="K32" s="71">
        <f t="shared" si="0"/>
        <v>18.390253545760167</v>
      </c>
      <c r="L32" s="27"/>
      <c r="M32" s="27"/>
      <c r="N32" s="115" t="str">
        <v>Nelson Electricity</v>
      </c>
      <c r="O32" s="71">
        <v>0</v>
      </c>
      <c r="P32" s="96">
        <v>0</v>
      </c>
    </row>
    <row r="33" spans="1:16">
      <c r="A33" s="27"/>
      <c r="B33" s="26" t="s">
        <v>31</v>
      </c>
      <c r="C33" s="26" t="s">
        <v>90</v>
      </c>
      <c r="D33" s="26" t="s">
        <v>42</v>
      </c>
      <c r="E33" s="71">
        <f>_xlfn.XLOOKUP(D33,Calculations!$E$10:$E$36,Calculations!$S$10:$S$36)</f>
        <v>19.609061697561021</v>
      </c>
      <c r="F33" s="72">
        <f>_xlfn.XLOOKUP($D33,Calculations!$E$10:$E$36,Calculations!$U$10:$U$36)</f>
        <v>8.9375850946039302E-3</v>
      </c>
      <c r="G33" s="27"/>
      <c r="H33" s="71">
        <f>_xlfn.XLOOKUP($D33,Calculations!$E$42:$E$68,Calculations!$S$42:$S$68)</f>
        <v>0</v>
      </c>
      <c r="I33" s="72">
        <f>_xlfn.XLOOKUP($D33,Calculations!$E$42:$E$68,Calculations!$U$42:$U$68)</f>
        <v>0</v>
      </c>
      <c r="J33" s="27"/>
      <c r="K33" s="71">
        <f t="shared" si="0"/>
        <v>19.609061697561021</v>
      </c>
      <c r="L33" s="27"/>
      <c r="M33" s="27"/>
      <c r="N33" s="115" t="str">
        <v>Electra</v>
      </c>
      <c r="O33" s="71">
        <v>0</v>
      </c>
      <c r="P33" s="96">
        <v>0</v>
      </c>
    </row>
    <row r="34" spans="1:16">
      <c r="A34" s="27"/>
      <c r="B34" s="26" t="s">
        <v>28</v>
      </c>
      <c r="C34" s="26" t="s">
        <v>94</v>
      </c>
      <c r="D34" s="26" t="s">
        <v>46</v>
      </c>
      <c r="E34" s="71">
        <f>_xlfn.XLOOKUP(D34,Calculations!$E$10:$E$36,Calculations!$S$10:$S$36)</f>
        <v>90.37914624547146</v>
      </c>
      <c r="F34" s="72">
        <f>_xlfn.XLOOKUP($D34,Calculations!$E$10:$E$36,Calculations!$U$10:$U$36)</f>
        <v>4.119377677551115E-2</v>
      </c>
      <c r="G34" s="27"/>
      <c r="H34" s="71">
        <f>_xlfn.XLOOKUP($D34,Calculations!$E$42:$E$68,Calculations!$S$42:$S$68)</f>
        <v>-40.643921809233099</v>
      </c>
      <c r="I34" s="72">
        <f>_xlfn.XLOOKUP($D34,Calculations!$E$42:$E$68,Calculations!$U$42:$U$68)</f>
        <v>-1.8525032729823657E-2</v>
      </c>
      <c r="J34" s="27"/>
      <c r="K34" s="71">
        <f t="shared" si="0"/>
        <v>49.735224436238362</v>
      </c>
      <c r="L34" s="27"/>
      <c r="M34" s="27"/>
      <c r="N34" s="115" t="str">
        <v>Network Waitaki</v>
      </c>
      <c r="O34" s="71">
        <v>0</v>
      </c>
      <c r="P34" s="96">
        <v>0</v>
      </c>
    </row>
    <row r="35" spans="1:16">
      <c r="A35" s="27"/>
      <c r="B35" s="26" t="s">
        <v>34</v>
      </c>
      <c r="C35" s="26" t="s">
        <v>34</v>
      </c>
      <c r="D35" s="26" t="s">
        <v>38</v>
      </c>
      <c r="E35" s="71">
        <f>_xlfn.XLOOKUP(D35,Calculations!$E$10:$E$36,Calculations!$S$10:$S$36)</f>
        <v>52.386984528385298</v>
      </c>
      <c r="F35" s="72">
        <f>_xlfn.XLOOKUP($D35,Calculations!$E$10:$E$36,Calculations!$U$10:$U$36)</f>
        <v>2.3877385837914905E-2</v>
      </c>
      <c r="G35" s="27"/>
      <c r="H35" s="71">
        <f>_xlfn.XLOOKUP($D35,Calculations!$E$42:$E$68,Calculations!$S$42:$S$68)</f>
        <v>0</v>
      </c>
      <c r="I35" s="72">
        <f>_xlfn.XLOOKUP($D35,Calculations!$E$42:$E$68,Calculations!$U$42:$U$68)</f>
        <v>0</v>
      </c>
      <c r="J35" s="27"/>
      <c r="K35" s="71">
        <f t="shared" si="0"/>
        <v>52.386984528385298</v>
      </c>
      <c r="L35" s="27"/>
      <c r="M35" s="27"/>
      <c r="N35" s="115" t="str">
        <v>EA Networks</v>
      </c>
      <c r="O35" s="71">
        <v>0</v>
      </c>
      <c r="P35" s="96">
        <v>0</v>
      </c>
    </row>
    <row r="36" spans="1:16">
      <c r="A36" s="27"/>
      <c r="B36" s="26" t="s">
        <v>35</v>
      </c>
      <c r="C36" s="26" t="s">
        <v>83</v>
      </c>
      <c r="D36" s="26" t="s">
        <v>37</v>
      </c>
      <c r="E36" s="71">
        <f>_xlfn.XLOOKUP(D36,Calculations!$E$10:$E$36,Calculations!$S$10:$S$36)</f>
        <v>176.88548242661486</v>
      </c>
      <c r="F36" s="72">
        <f>_xlfn.XLOOKUP($D36,Calculations!$E$10:$E$36,Calculations!$U$10:$U$36)</f>
        <v>8.0622371206296659E-2</v>
      </c>
      <c r="G36" s="27"/>
      <c r="H36" s="71">
        <f>_xlfn.XLOOKUP($D36,Calculations!$E$42:$E$68,Calculations!$S$42:$S$68)</f>
        <v>0</v>
      </c>
      <c r="I36" s="72">
        <f>_xlfn.XLOOKUP($D36,Calculations!$E$42:$E$68,Calculations!$U$42:$U$68)</f>
        <v>0</v>
      </c>
      <c r="J36" s="27"/>
      <c r="K36" s="71">
        <f t="shared" si="0"/>
        <v>176.88548242661486</v>
      </c>
      <c r="L36" s="27"/>
      <c r="M36" s="27"/>
      <c r="N36" s="115" t="str">
        <v>Buller Electricity</v>
      </c>
      <c r="O36" s="71">
        <v>0</v>
      </c>
      <c r="P36" s="96">
        <v>0</v>
      </c>
    </row>
    <row r="37" spans="1:16">
      <c r="A37" s="27"/>
      <c r="B37" s="27"/>
      <c r="C37" s="27"/>
      <c r="D37" s="27"/>
      <c r="E37" s="27"/>
      <c r="F37" s="27"/>
      <c r="G37" s="62"/>
      <c r="H37" s="27"/>
      <c r="I37" s="27"/>
      <c r="J37" s="27"/>
      <c r="K37" s="27"/>
      <c r="L37" s="27"/>
      <c r="M37" s="27"/>
      <c r="N37" s="27"/>
    </row>
    <row r="38" spans="1:16">
      <c r="A38" s="27"/>
      <c r="B38" s="27"/>
      <c r="C38" s="27"/>
      <c r="D38" s="27"/>
      <c r="E38" s="27"/>
      <c r="F38" s="27"/>
      <c r="H38" s="27"/>
      <c r="I38" s="27"/>
      <c r="J38" s="27"/>
      <c r="K38" s="27"/>
      <c r="L38" s="27"/>
      <c r="M38" s="27"/>
      <c r="N38" s="27"/>
    </row>
    <row r="39" spans="1:16">
      <c r="A39" s="27"/>
      <c r="B39" s="50"/>
      <c r="C39" s="97"/>
      <c r="D39" s="27"/>
      <c r="E39" s="27"/>
      <c r="F39" s="27"/>
      <c r="H39" s="27"/>
      <c r="I39" s="27"/>
      <c r="J39" s="27"/>
      <c r="K39" s="27"/>
      <c r="L39" s="27"/>
      <c r="M39" s="27"/>
      <c r="N39" s="27"/>
    </row>
    <row r="40" spans="1:16">
      <c r="C40" s="113" t="s">
        <v>222</v>
      </c>
      <c r="D40" s="114"/>
      <c r="E40" s="113"/>
      <c r="F40" s="114"/>
      <c r="G40" s="114"/>
      <c r="H40" s="114"/>
      <c r="I40" s="27"/>
      <c r="J40" s="27"/>
      <c r="K40" s="27"/>
      <c r="L40" s="27"/>
      <c r="M40" s="27"/>
      <c r="N40" s="27"/>
    </row>
    <row r="41" spans="1:16">
      <c r="C41" s="97"/>
      <c r="D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6">
      <c r="D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6">
      <c r="A43" s="27"/>
      <c r="D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6">
      <c r="A44" s="27"/>
      <c r="D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6">
      <c r="A45" s="27"/>
      <c r="D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6">
      <c r="A46" s="27"/>
      <c r="D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6">
      <c r="A47" s="27"/>
      <c r="D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6">
      <c r="A48" s="27"/>
      <c r="D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>
      <c r="A49" s="27"/>
      <c r="D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27"/>
      <c r="D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>
      <c r="A51" s="27"/>
      <c r="D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>
      <c r="A52" s="27"/>
      <c r="D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>
      <c r="A53" s="27"/>
      <c r="D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>
      <c r="A54" s="27"/>
      <c r="D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>
      <c r="A55" s="27"/>
      <c r="D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>
      <c r="A56" s="27"/>
      <c r="D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>
      <c r="A57" s="27"/>
      <c r="D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>
      <c r="A58" s="27"/>
      <c r="D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61.5" customHeight="1">
      <c r="A59" s="27"/>
      <c r="D59" s="42"/>
      <c r="F59" s="27"/>
      <c r="G59" s="27"/>
      <c r="H59" s="27"/>
      <c r="I59" s="27"/>
      <c r="J59" s="27"/>
      <c r="K59" s="27"/>
      <c r="L59" s="27"/>
      <c r="M59" s="27"/>
      <c r="N59" s="27"/>
    </row>
    <row r="60" spans="1:14">
      <c r="A60" s="27"/>
      <c r="D60" s="82"/>
      <c r="F60" s="27"/>
      <c r="G60" s="27"/>
      <c r="H60" s="27"/>
      <c r="I60" s="27"/>
      <c r="J60" s="27"/>
      <c r="K60" s="27"/>
      <c r="L60" s="27"/>
      <c r="M60" s="27"/>
      <c r="N60" s="27"/>
    </row>
    <row r="61" spans="1:14">
      <c r="A61" s="27"/>
      <c r="D61" s="95"/>
      <c r="F61" s="27"/>
      <c r="G61" s="27"/>
      <c r="H61" s="27"/>
      <c r="I61" s="27"/>
      <c r="J61" s="27"/>
      <c r="K61" s="27"/>
      <c r="L61" s="27"/>
      <c r="M61" s="27"/>
      <c r="N61" s="27"/>
    </row>
    <row r="62" spans="1:14">
      <c r="A62" s="27"/>
      <c r="D62" s="95"/>
      <c r="F62" s="27"/>
      <c r="G62" s="27"/>
      <c r="H62" s="27"/>
      <c r="I62" s="27"/>
      <c r="J62" s="27"/>
      <c r="K62" s="27"/>
      <c r="L62" s="27"/>
      <c r="M62" s="27"/>
      <c r="N62" s="27"/>
    </row>
    <row r="63" spans="1:14">
      <c r="A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4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5" ht="18.75">
      <c r="A65" s="27"/>
      <c r="B65" s="27"/>
      <c r="C65" s="27"/>
      <c r="D65" s="27"/>
      <c r="E65" s="27"/>
      <c r="F65" s="27"/>
      <c r="G65" s="27"/>
      <c r="H65" s="27"/>
      <c r="I65" s="81"/>
      <c r="J65" s="81"/>
      <c r="K65" s="81"/>
      <c r="L65" s="81"/>
      <c r="M65" s="81"/>
      <c r="N65" s="81"/>
    </row>
    <row r="66" spans="1: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1:1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1:1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1:1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1: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1: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1:1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1: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1: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1:1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1: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1:1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1:1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1:14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1:14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1:1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1:14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4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1:14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1:14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4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1:14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1:14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1:14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1:14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1:14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>
      <c r="A98" s="27"/>
      <c r="B98" s="27"/>
      <c r="C98" s="27"/>
      <c r="D98" s="27"/>
      <c r="E98" s="27"/>
      <c r="F98" s="27"/>
      <c r="G98" s="27"/>
    </row>
    <row r="99" spans="1:14">
      <c r="A99" s="27"/>
    </row>
  </sheetData>
  <sortState xmlns:xlrd2="http://schemas.microsoft.com/office/spreadsheetml/2017/richdata2" ref="B10:K36">
    <sortCondition ref="K10:K3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3BA9-C3E7-4B50-8D25-E0996891257D}">
  <sheetPr>
    <tabColor rgb="FFF8BB33"/>
  </sheetPr>
  <dimension ref="A1:P7"/>
  <sheetViews>
    <sheetView showGridLines="0" workbookViewId="0"/>
  </sheetViews>
  <sheetFormatPr defaultRowHeight="15"/>
  <cols>
    <col min="3" max="3" width="34.7109375" customWidth="1"/>
  </cols>
  <sheetData>
    <row r="1" spans="1:16" ht="26.25">
      <c r="A1" s="78" t="s">
        <v>223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3" spans="1:16">
      <c r="A3" t="s">
        <v>224</v>
      </c>
    </row>
    <row r="4" spans="1:16" s="97" customFormat="1"/>
    <row r="5" spans="1:16">
      <c r="D5" t="s">
        <v>208</v>
      </c>
    </row>
    <row r="6" spans="1:16">
      <c r="D6" s="11">
        <v>2015</v>
      </c>
      <c r="E6" s="11">
        <v>2016</v>
      </c>
      <c r="F6" s="11">
        <v>2017</v>
      </c>
      <c r="G6" s="11">
        <v>2018</v>
      </c>
      <c r="H6" s="11">
        <v>2019</v>
      </c>
      <c r="I6" s="11">
        <v>2020</v>
      </c>
      <c r="J6" s="11">
        <v>2021</v>
      </c>
    </row>
    <row r="7" spans="1:16">
      <c r="C7" s="26" t="s">
        <v>203</v>
      </c>
      <c r="D7" s="71">
        <f>Inputs!C253</f>
        <v>52.311870138333333</v>
      </c>
      <c r="E7" s="71">
        <f>Inputs!D253</f>
        <v>48.505322509999999</v>
      </c>
      <c r="F7" s="71">
        <f>Inputs!E253</f>
        <v>59.037780705999999</v>
      </c>
      <c r="G7" s="71">
        <f>Inputs!F253</f>
        <v>54.069119459750006</v>
      </c>
      <c r="H7" s="71">
        <f>Inputs!G253</f>
        <v>48.186724506492332</v>
      </c>
      <c r="I7" s="71">
        <f>Inputs!H253</f>
        <v>36.855733923043481</v>
      </c>
      <c r="J7" s="71">
        <f>Inputs!I253</f>
        <v>35.375245864782606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BB30-C9E9-4F46-8CB1-7D4D7CE8F2FC}">
  <sheetPr>
    <tabColor rgb="FFADC834"/>
  </sheetPr>
  <dimension ref="A1:W75"/>
  <sheetViews>
    <sheetView showGridLines="0" zoomScale="85" zoomScaleNormal="85" workbookViewId="0">
      <selection activeCell="B1" sqref="A1:B1"/>
    </sheetView>
  </sheetViews>
  <sheetFormatPr defaultColWidth="9.140625" defaultRowHeight="15"/>
  <cols>
    <col min="1" max="1" width="4.28515625" style="14" customWidth="1"/>
    <col min="2" max="2" width="16.85546875" style="14" customWidth="1"/>
    <col min="3" max="3" width="12.42578125" customWidth="1"/>
    <col min="4" max="4" width="23.85546875" customWidth="1"/>
    <col min="5" max="5" width="15.7109375" customWidth="1"/>
    <col min="6" max="6" width="12.42578125" customWidth="1"/>
    <col min="7" max="7" width="21.42578125" customWidth="1"/>
    <col min="8" max="8" width="16.85546875" customWidth="1"/>
    <col min="9" max="10" width="14.28515625" style="5" customWidth="1"/>
    <col min="11" max="12" width="15.28515625" customWidth="1"/>
    <col min="13" max="13" width="14.42578125" customWidth="1"/>
    <col min="14" max="14" width="7.7109375" customWidth="1"/>
    <col min="15" max="15" width="26.7109375" customWidth="1"/>
    <col min="16" max="16" width="9.28515625" customWidth="1"/>
    <col min="17" max="18" width="18.140625" style="3" customWidth="1"/>
    <col min="19" max="19" width="18.140625" customWidth="1"/>
    <col min="21" max="21" width="22.28515625" style="14" customWidth="1"/>
    <col min="22" max="16384" width="9.140625" style="14"/>
  </cols>
  <sheetData>
    <row r="1" spans="1:23" customFormat="1" ht="26.25">
      <c r="A1" s="79" t="s">
        <v>182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3" customFormat="1">
      <c r="I2" s="5"/>
      <c r="J2" s="5"/>
      <c r="Q2" s="3"/>
      <c r="R2" s="3"/>
    </row>
    <row r="3" spans="1:23" customFormat="1">
      <c r="B3" s="9" t="s">
        <v>131</v>
      </c>
      <c r="C3" s="9"/>
      <c r="D3" s="9"/>
      <c r="E3" s="70">
        <f>Inputs!F13</f>
        <v>7261.0783408734596</v>
      </c>
      <c r="J3" s="5"/>
      <c r="K3" s="5"/>
      <c r="Q3" s="3"/>
      <c r="R3" s="3"/>
    </row>
    <row r="4" spans="1:23" customFormat="1">
      <c r="B4" s="9" t="s">
        <v>139</v>
      </c>
      <c r="C4" s="9"/>
      <c r="D4" s="9"/>
      <c r="E4" s="70">
        <f>Inputs!F15</f>
        <v>2194</v>
      </c>
      <c r="F4" s="97"/>
      <c r="G4" s="97"/>
      <c r="J4" s="5"/>
      <c r="K4" s="5"/>
      <c r="Q4" s="3"/>
      <c r="R4" s="3"/>
    </row>
    <row r="5" spans="1:23" customFormat="1">
      <c r="B5" s="9" t="s">
        <v>79</v>
      </c>
      <c r="C5" s="9"/>
      <c r="D5" s="9"/>
      <c r="E5" s="69">
        <f>Inputs!F17</f>
        <v>0.15</v>
      </c>
      <c r="I5" s="35"/>
      <c r="Q5" s="3"/>
      <c r="R5" s="3"/>
      <c r="S5" s="3"/>
    </row>
    <row r="6" spans="1:23" customFormat="1">
      <c r="B6" s="14"/>
      <c r="C6" s="14"/>
      <c r="D6" s="14"/>
      <c r="E6" s="94"/>
      <c r="I6" s="35"/>
      <c r="Q6" s="3"/>
      <c r="R6" s="3"/>
      <c r="S6" s="3"/>
    </row>
    <row r="7" spans="1:23" customFormat="1" ht="18.75">
      <c r="A7" s="49" t="s">
        <v>195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3" customFormat="1" ht="75">
      <c r="B8" s="14"/>
      <c r="F8" s="12"/>
      <c r="J8" s="5"/>
      <c r="K8" s="5"/>
      <c r="L8" s="36"/>
      <c r="M8" s="36"/>
      <c r="N8" s="36"/>
      <c r="O8" s="91" t="s">
        <v>166</v>
      </c>
      <c r="P8" s="91"/>
      <c r="Q8" s="91" t="s">
        <v>137</v>
      </c>
      <c r="R8" s="91"/>
      <c r="S8" s="91" t="s">
        <v>138</v>
      </c>
      <c r="T8" s="23"/>
      <c r="U8" s="91" t="s">
        <v>130</v>
      </c>
      <c r="V8" s="14"/>
      <c r="W8" s="14"/>
    </row>
    <row r="9" spans="1:23" ht="50.25" customHeight="1">
      <c r="A9" s="53"/>
      <c r="B9" s="54" t="s">
        <v>71</v>
      </c>
      <c r="C9" s="54" t="s">
        <v>72</v>
      </c>
      <c r="D9" s="55" t="s">
        <v>36</v>
      </c>
      <c r="E9" s="56" t="s">
        <v>7</v>
      </c>
      <c r="F9" s="57" t="s">
        <v>112</v>
      </c>
      <c r="G9" s="57" t="s">
        <v>141</v>
      </c>
      <c r="H9" s="58" t="s">
        <v>163</v>
      </c>
      <c r="I9" s="59" t="s">
        <v>164</v>
      </c>
      <c r="J9" s="57" t="s">
        <v>80</v>
      </c>
      <c r="K9" s="60" t="s">
        <v>80</v>
      </c>
      <c r="L9" s="58" t="s">
        <v>165</v>
      </c>
      <c r="M9" s="61" t="s">
        <v>168</v>
      </c>
      <c r="O9" s="85" t="s">
        <v>167</v>
      </c>
      <c r="Q9" s="84" t="s">
        <v>169</v>
      </c>
      <c r="R9"/>
      <c r="S9" s="84" t="s">
        <v>169</v>
      </c>
      <c r="U9" s="86" t="s">
        <v>155</v>
      </c>
    </row>
    <row r="10" spans="1:23">
      <c r="B10" s="9" t="s">
        <v>77</v>
      </c>
      <c r="C10" s="9" t="s">
        <v>76</v>
      </c>
      <c r="D10" s="16" t="s">
        <v>81</v>
      </c>
      <c r="E10" s="16" t="s">
        <v>52</v>
      </c>
      <c r="F10" s="17">
        <f>$E$3</f>
        <v>7261.0783408734596</v>
      </c>
      <c r="G10" s="17">
        <f t="shared" ref="G10:G36" si="0">$E$4</f>
        <v>2194</v>
      </c>
      <c r="H10" s="73">
        <f>_xlfn.XLOOKUP($E10,Inputs!$C$152:$C$178,Inputs!$H$152:$H$178,FALSE)</f>
        <v>13.39582813</v>
      </c>
      <c r="I10" s="74">
        <f>_xlfn.XLOOKUP(E10,Inputs!$C$112:$C$138,Inputs!$D$112:$D$138,FALSE)</f>
        <v>12.920613960122795</v>
      </c>
      <c r="J10" s="73">
        <f>_xlfn.XLOOKUP($E10,Inputs!$C$68:$C$94,Inputs!$G$68:$G$94,FALSE)</f>
        <v>840.82989579999992</v>
      </c>
      <c r="K10" s="74">
        <f>_xlfn.XLOOKUP($E10,Inputs!$C$68:$C$94,Inputs!$G$68:$G$94,FALSE)</f>
        <v>840.82989579999992</v>
      </c>
      <c r="L10" s="18">
        <f t="shared" ref="L10:L36" si="1">(H10*1000)/J10</f>
        <v>15.931674405147859</v>
      </c>
      <c r="M10" s="19">
        <f t="shared" ref="M10:M36" si="2">(I10*1000)/K10</f>
        <v>15.366501624956609</v>
      </c>
      <c r="N10" s="18"/>
      <c r="O10" s="18">
        <f t="shared" ref="O10:O36" si="3">$M10-L10</f>
        <v>-0.56517278019125072</v>
      </c>
      <c r="P10" s="18"/>
      <c r="Q10" s="20">
        <f t="shared" ref="Q10:Q36" si="4">O10/1000*$F10</f>
        <v>-4.1037638330979274</v>
      </c>
      <c r="R10" s="18"/>
      <c r="S10" s="18">
        <f t="shared" ref="S10:S36" si="5">Q10*(1+$E$5)</f>
        <v>-4.7193284080626157</v>
      </c>
      <c r="U10" s="40">
        <f t="shared" ref="U10:U36" si="6">S10/$G10</f>
        <v>-2.1510156827997335E-3</v>
      </c>
    </row>
    <row r="11" spans="1:23">
      <c r="B11" s="9" t="s">
        <v>77</v>
      </c>
      <c r="C11" s="9" t="s">
        <v>76</v>
      </c>
      <c r="D11" s="9" t="s">
        <v>82</v>
      </c>
      <c r="E11" s="9" t="s">
        <v>47</v>
      </c>
      <c r="F11" s="17">
        <f t="shared" ref="F11:F36" si="7">$E$3</f>
        <v>7261.0783408734596</v>
      </c>
      <c r="G11" s="17">
        <f t="shared" si="0"/>
        <v>2194</v>
      </c>
      <c r="H11" s="73">
        <f>_xlfn.XLOOKUP($E11,Inputs!$C$152:$C$178,Inputs!$H$152:$H$178,FALSE)</f>
        <v>22.966278129999999</v>
      </c>
      <c r="I11" s="74">
        <f>_xlfn.XLOOKUP(E11,Inputs!$C$112:$C$138,Inputs!$D$112:$D$138,FALSE)</f>
        <v>23.992463927450402</v>
      </c>
      <c r="J11" s="73">
        <f>_xlfn.XLOOKUP($E11,Inputs!$C$68:$C$94,Inputs!$G$68:$G$94,FALSE)</f>
        <v>1431.122207033</v>
      </c>
      <c r="K11" s="74">
        <f>_xlfn.XLOOKUP($E11,Inputs!$C$68:$C$94,Inputs!$G$68:$G$94,FALSE)</f>
        <v>1431.122207033</v>
      </c>
      <c r="L11" s="18">
        <f t="shared" si="1"/>
        <v>16.047740729014084</v>
      </c>
      <c r="M11" s="19">
        <f t="shared" si="2"/>
        <v>16.764790462717741</v>
      </c>
      <c r="N11" s="18"/>
      <c r="O11" s="18">
        <f t="shared" si="3"/>
        <v>0.71704973370365721</v>
      </c>
      <c r="P11" s="18"/>
      <c r="Q11" s="20">
        <f t="shared" si="4"/>
        <v>5.2065542907247071</v>
      </c>
      <c r="R11" s="18"/>
      <c r="S11" s="18">
        <f t="shared" si="5"/>
        <v>5.9875374343334125</v>
      </c>
      <c r="U11" s="40">
        <f t="shared" si="6"/>
        <v>2.7290507904892489E-3</v>
      </c>
    </row>
    <row r="12" spans="1:23">
      <c r="B12" s="9" t="s">
        <v>75</v>
      </c>
      <c r="C12" s="9" t="s">
        <v>76</v>
      </c>
      <c r="D12" s="9" t="s">
        <v>83</v>
      </c>
      <c r="E12" s="9" t="s">
        <v>37</v>
      </c>
      <c r="F12" s="17">
        <f t="shared" si="7"/>
        <v>7261.0783408734596</v>
      </c>
      <c r="G12" s="17">
        <f t="shared" si="0"/>
        <v>2194</v>
      </c>
      <c r="H12" s="73">
        <f>_xlfn.XLOOKUP($E12,Inputs!$C$152:$C$178,Inputs!$H$152:$H$178,FALSE)</f>
        <v>0.44562283999999996</v>
      </c>
      <c r="I12" s="74">
        <f>_xlfn.XLOOKUP(E12,Inputs!$C$112:$C$138,Inputs!$D$112:$D$138,FALSE)</f>
        <v>1.6064666397202074</v>
      </c>
      <c r="J12" s="73">
        <f>_xlfn.XLOOKUP($E12,Inputs!$C$68:$C$94,Inputs!$G$68:$G$94,FALSE)</f>
        <v>54.8</v>
      </c>
      <c r="K12" s="74">
        <f>_xlfn.XLOOKUP($E12,Inputs!$C$68:$C$94,Inputs!$G$68:$G$94,FALSE)</f>
        <v>54.8</v>
      </c>
      <c r="L12" s="18">
        <f t="shared" si="1"/>
        <v>8.1318036496350352</v>
      </c>
      <c r="M12" s="19">
        <f t="shared" si="2"/>
        <v>29.315084666427143</v>
      </c>
      <c r="N12" s="18"/>
      <c r="O12" s="18">
        <f t="shared" si="3"/>
        <v>21.183281016792108</v>
      </c>
      <c r="P12" s="18"/>
      <c r="Q12" s="20">
        <f t="shared" si="4"/>
        <v>153.8134629796651</v>
      </c>
      <c r="R12" s="18"/>
      <c r="S12" s="18">
        <f t="shared" si="5"/>
        <v>176.88548242661486</v>
      </c>
      <c r="U12" s="40">
        <f t="shared" si="6"/>
        <v>8.0622371206296659E-2</v>
      </c>
    </row>
    <row r="13" spans="1:23">
      <c r="B13" s="9" t="s">
        <v>73</v>
      </c>
      <c r="C13" s="9" t="s">
        <v>74</v>
      </c>
      <c r="D13" s="9" t="s">
        <v>67</v>
      </c>
      <c r="E13" s="9" t="s">
        <v>68</v>
      </c>
      <c r="F13" s="17">
        <f t="shared" si="7"/>
        <v>7261.0783408734596</v>
      </c>
      <c r="G13" s="17">
        <f t="shared" si="0"/>
        <v>2194</v>
      </c>
      <c r="H13" s="73">
        <f>_xlfn.XLOOKUP($E13,Inputs!$C$152:$C$178,Inputs!$H$152:$H$178,FALSE)</f>
        <v>2.69023448</v>
      </c>
      <c r="I13" s="74">
        <f>_xlfn.XLOOKUP(E13,Inputs!$C$112:$C$138,Inputs!$D$112:$D$138,FALSE)</f>
        <v>2.3099711872453246</v>
      </c>
      <c r="J13" s="73">
        <f>_xlfn.XLOOKUP($E13,Inputs!$C$68:$C$94,Inputs!$G$68:$G$94,FALSE)</f>
        <v>121.6</v>
      </c>
      <c r="K13" s="74">
        <f>_xlfn.XLOOKUP($E13,Inputs!$C$68:$C$94,Inputs!$G$68:$G$94,FALSE)</f>
        <v>121.6</v>
      </c>
      <c r="L13" s="18">
        <f t="shared" si="1"/>
        <v>22.123638815789477</v>
      </c>
      <c r="M13" s="19">
        <f t="shared" si="2"/>
        <v>18.996473579320103</v>
      </c>
      <c r="N13" s="18"/>
      <c r="O13" s="18">
        <f t="shared" si="3"/>
        <v>-3.1271652364693736</v>
      </c>
      <c r="P13" s="18"/>
      <c r="Q13" s="20">
        <f t="shared" si="4"/>
        <v>-22.7065917668602</v>
      </c>
      <c r="R13" s="18"/>
      <c r="S13" s="18">
        <f t="shared" si="5"/>
        <v>-26.112580531889229</v>
      </c>
      <c r="U13" s="40">
        <f t="shared" si="6"/>
        <v>-1.1901814280715236E-2</v>
      </c>
    </row>
    <row r="14" spans="1:23">
      <c r="B14" s="9" t="s">
        <v>78</v>
      </c>
      <c r="C14" s="9" t="s">
        <v>74</v>
      </c>
      <c r="D14" s="9" t="s">
        <v>190</v>
      </c>
      <c r="E14" s="9" t="s">
        <v>51</v>
      </c>
      <c r="F14" s="17">
        <f t="shared" si="7"/>
        <v>7261.0783408734596</v>
      </c>
      <c r="G14" s="17">
        <f t="shared" si="0"/>
        <v>2194</v>
      </c>
      <c r="H14" s="73">
        <f>_xlfn.XLOOKUP($E14,Inputs!$C$152:$C$178,Inputs!$H$152:$H$178,FALSE)</f>
        <v>11.248133489999999</v>
      </c>
      <c r="I14" s="74">
        <f>_xlfn.XLOOKUP(E14,Inputs!$C$112:$C$138,Inputs!$D$112:$D$138,FALSE)</f>
        <v>11.552323869332838</v>
      </c>
      <c r="J14" s="73">
        <f>_xlfn.XLOOKUP($E14,Inputs!$C$68:$C$94,Inputs!$G$68:$G$94,FALSE)</f>
        <v>648.77275299999997</v>
      </c>
      <c r="K14" s="74">
        <f>_xlfn.XLOOKUP($E14,Inputs!$C$68:$C$94,Inputs!$G$68:$G$94,FALSE)</f>
        <v>648.77275299999997</v>
      </c>
      <c r="L14" s="18">
        <f t="shared" si="1"/>
        <v>17.337555311913661</v>
      </c>
      <c r="M14" s="19">
        <f t="shared" si="2"/>
        <v>17.80642577221926</v>
      </c>
      <c r="N14" s="18"/>
      <c r="O14" s="18">
        <f t="shared" si="3"/>
        <v>0.46887046030559887</v>
      </c>
      <c r="P14" s="18"/>
      <c r="Q14" s="20">
        <f t="shared" si="4"/>
        <v>3.4045051440003529</v>
      </c>
      <c r="R14" s="18"/>
      <c r="S14" s="18">
        <f t="shared" si="5"/>
        <v>3.9151809156004056</v>
      </c>
      <c r="U14" s="40">
        <f t="shared" si="6"/>
        <v>1.7844944920694648E-3</v>
      </c>
    </row>
    <row r="15" spans="1:23">
      <c r="B15" s="9" t="s">
        <v>75</v>
      </c>
      <c r="C15" s="9" t="s">
        <v>76</v>
      </c>
      <c r="D15" s="9" t="s">
        <v>34</v>
      </c>
      <c r="E15" s="9" t="s">
        <v>38</v>
      </c>
      <c r="F15" s="17">
        <f t="shared" si="7"/>
        <v>7261.0783408734596</v>
      </c>
      <c r="G15" s="17">
        <f t="shared" si="0"/>
        <v>2194</v>
      </c>
      <c r="H15" s="73">
        <f>_xlfn.XLOOKUP($E15,Inputs!$C$152:$C$178,Inputs!$H$152:$H$178,FALSE)</f>
        <v>6.1882829300000006</v>
      </c>
      <c r="I15" s="74">
        <f>_xlfn.XLOOKUP(E15,Inputs!$C$112:$C$138,Inputs!$D$112:$D$138,FALSE)</f>
        <v>10.27910137136575</v>
      </c>
      <c r="J15" s="73">
        <f>_xlfn.XLOOKUP($E15,Inputs!$C$68:$C$94,Inputs!$G$68:$G$94,FALSE)</f>
        <v>652.05730900000003</v>
      </c>
      <c r="K15" s="74">
        <f>_xlfn.XLOOKUP($E15,Inputs!$C$68:$C$94,Inputs!$G$68:$G$94,FALSE)</f>
        <v>652.05730900000003</v>
      </c>
      <c r="L15" s="18">
        <f t="shared" si="1"/>
        <v>9.4903973080071715</v>
      </c>
      <c r="M15" s="19">
        <f t="shared" si="2"/>
        <v>15.764107279358401</v>
      </c>
      <c r="N15" s="18"/>
      <c r="O15" s="18">
        <f t="shared" si="3"/>
        <v>6.273709971351229</v>
      </c>
      <c r="P15" s="18"/>
      <c r="Q15" s="20">
        <f t="shared" si="4"/>
        <v>45.553899589900261</v>
      </c>
      <c r="R15" s="18"/>
      <c r="S15" s="18">
        <f t="shared" si="5"/>
        <v>52.386984528385298</v>
      </c>
      <c r="U15" s="40">
        <f t="shared" si="6"/>
        <v>2.3877385837914905E-2</v>
      </c>
    </row>
    <row r="16" spans="1:23">
      <c r="B16" s="9" t="s">
        <v>73</v>
      </c>
      <c r="C16" s="9" t="s">
        <v>74</v>
      </c>
      <c r="D16" s="9" t="s">
        <v>84</v>
      </c>
      <c r="E16" s="9" t="s">
        <v>69</v>
      </c>
      <c r="F16" s="17">
        <f t="shared" si="7"/>
        <v>7261.0783408734596</v>
      </c>
      <c r="G16" s="17">
        <f t="shared" si="0"/>
        <v>2194</v>
      </c>
      <c r="H16" s="73">
        <f>_xlfn.XLOOKUP($E16,Inputs!$C$152:$C$178,Inputs!$H$152:$H$178,FALSE)</f>
        <v>5.5820819100000003</v>
      </c>
      <c r="I16" s="74">
        <f>_xlfn.XLOOKUP(E16,Inputs!$C$112:$C$138,Inputs!$D$112:$D$138,FALSE)</f>
        <v>4.2213662642816869</v>
      </c>
      <c r="J16" s="73">
        <f>_xlfn.XLOOKUP($E16,Inputs!$C$68:$C$94,Inputs!$G$68:$G$94,FALSE)</f>
        <v>310.60000000000002</v>
      </c>
      <c r="K16" s="74">
        <f>_xlfn.XLOOKUP($E16,Inputs!$C$68:$C$94,Inputs!$G$68:$G$94,FALSE)</f>
        <v>310.60000000000002</v>
      </c>
      <c r="L16" s="18">
        <f t="shared" si="1"/>
        <v>17.971931455247905</v>
      </c>
      <c r="M16" s="19">
        <f t="shared" si="2"/>
        <v>13.591005358279739</v>
      </c>
      <c r="N16" s="18"/>
      <c r="O16" s="18">
        <f t="shared" si="3"/>
        <v>-4.3809260969681656</v>
      </c>
      <c r="P16" s="18"/>
      <c r="Q16" s="20">
        <f t="shared" si="4"/>
        <v>-31.810247595662847</v>
      </c>
      <c r="R16" s="18"/>
      <c r="S16" s="18">
        <f t="shared" si="5"/>
        <v>-36.58178473501227</v>
      </c>
      <c r="U16" s="40">
        <f t="shared" si="6"/>
        <v>-1.6673557308574418E-2</v>
      </c>
    </row>
    <row r="17" spans="2:21">
      <c r="B17" s="9" t="s">
        <v>73</v>
      </c>
      <c r="C17" s="9" t="s">
        <v>74</v>
      </c>
      <c r="D17" s="9" t="s">
        <v>44</v>
      </c>
      <c r="E17" s="9" t="s">
        <v>45</v>
      </c>
      <c r="F17" s="17">
        <f t="shared" si="7"/>
        <v>7261.0783408734596</v>
      </c>
      <c r="G17" s="17">
        <f t="shared" si="0"/>
        <v>2194</v>
      </c>
      <c r="H17" s="73">
        <f>_xlfn.XLOOKUP($E17,Inputs!$C$152:$C$178,Inputs!$H$152:$H$178,FALSE)</f>
        <v>8.0123539400000006</v>
      </c>
      <c r="I17" s="74">
        <f>_xlfn.XLOOKUP(E17,Inputs!$C$112:$C$138,Inputs!$D$112:$D$138,FALSE)</f>
        <v>9.0032723337735998</v>
      </c>
      <c r="J17" s="73">
        <f>_xlfn.XLOOKUP($E17,Inputs!$C$68:$C$94,Inputs!$G$68:$G$94,FALSE)</f>
        <v>449.93433499999998</v>
      </c>
      <c r="K17" s="74">
        <f>_xlfn.XLOOKUP($E17,Inputs!$C$68:$C$94,Inputs!$G$68:$G$94,FALSE)</f>
        <v>449.93433499999998</v>
      </c>
      <c r="L17" s="18">
        <f t="shared" si="1"/>
        <v>17.807829535836603</v>
      </c>
      <c r="M17" s="19">
        <f t="shared" si="2"/>
        <v>20.010191784482508</v>
      </c>
      <c r="N17" s="18"/>
      <c r="O17" s="18">
        <f t="shared" si="3"/>
        <v>2.2023622486459047</v>
      </c>
      <c r="P17" s="18"/>
      <c r="Q17" s="20">
        <f t="shared" si="4"/>
        <v>15.991524822400148</v>
      </c>
      <c r="R17" s="18"/>
      <c r="S17" s="18">
        <f t="shared" si="5"/>
        <v>18.390253545760167</v>
      </c>
      <c r="U17" s="40">
        <f t="shared" si="6"/>
        <v>8.3820663380857648E-3</v>
      </c>
    </row>
    <row r="18" spans="2:21">
      <c r="B18" s="9" t="s">
        <v>73</v>
      </c>
      <c r="C18" s="9" t="s">
        <v>74</v>
      </c>
      <c r="D18" s="9" t="s">
        <v>85</v>
      </c>
      <c r="E18" s="9" t="s">
        <v>41</v>
      </c>
      <c r="F18" s="17">
        <f t="shared" si="7"/>
        <v>7261.0783408734596</v>
      </c>
      <c r="G18" s="17">
        <f t="shared" si="0"/>
        <v>2194</v>
      </c>
      <c r="H18" s="73">
        <f>_xlfn.XLOOKUP($E18,Inputs!$C$152:$C$178,Inputs!$H$152:$H$178,FALSE)</f>
        <v>3.6201832200000004</v>
      </c>
      <c r="I18" s="74">
        <f>_xlfn.XLOOKUP(E18,Inputs!$C$112:$C$138,Inputs!$D$112:$D$138,FALSE)</f>
        <v>7.808260642249925</v>
      </c>
      <c r="J18" s="73">
        <f>_xlfn.XLOOKUP($E18,Inputs!$C$68:$C$94,Inputs!$G$68:$G$94,FALSE)</f>
        <v>566.046727285614</v>
      </c>
      <c r="K18" s="74">
        <f>_xlfn.XLOOKUP($E18,Inputs!$C$68:$C$94,Inputs!$G$68:$G$94,FALSE)</f>
        <v>566.046727285614</v>
      </c>
      <c r="L18" s="18">
        <f t="shared" si="1"/>
        <v>6.3955554294254231</v>
      </c>
      <c r="M18" s="19">
        <f t="shared" si="2"/>
        <v>13.794374679442424</v>
      </c>
      <c r="N18" s="18"/>
      <c r="O18" s="18">
        <f t="shared" si="3"/>
        <v>7.3988192500170005</v>
      </c>
      <c r="P18" s="18"/>
      <c r="Q18" s="20">
        <f t="shared" si="4"/>
        <v>53.723406204336058</v>
      </c>
      <c r="R18" s="18"/>
      <c r="S18" s="18">
        <f t="shared" si="5"/>
        <v>61.781917134986465</v>
      </c>
      <c r="U18" s="40">
        <f t="shared" si="6"/>
        <v>2.8159488211023914E-2</v>
      </c>
    </row>
    <row r="19" spans="2:21">
      <c r="B19" s="9" t="s">
        <v>75</v>
      </c>
      <c r="C19" s="9" t="s">
        <v>76</v>
      </c>
      <c r="D19" s="9" t="s">
        <v>86</v>
      </c>
      <c r="E19" s="9" t="s">
        <v>54</v>
      </c>
      <c r="F19" s="17">
        <f t="shared" si="7"/>
        <v>7261.0783408734596</v>
      </c>
      <c r="G19" s="17">
        <f t="shared" si="0"/>
        <v>2194</v>
      </c>
      <c r="H19" s="73">
        <f>_xlfn.XLOOKUP($E19,Inputs!$C$152:$C$178,Inputs!$H$152:$H$178,FALSE)</f>
        <v>13.251418439999998</v>
      </c>
      <c r="I19" s="74">
        <f>_xlfn.XLOOKUP(E19,Inputs!$C$112:$C$138,Inputs!$D$112:$D$138,FALSE)</f>
        <v>11.948861633478812</v>
      </c>
      <c r="J19" s="73">
        <f>_xlfn.XLOOKUP($E19,Inputs!$C$68:$C$94,Inputs!$G$68:$G$94,FALSE)</f>
        <v>670.77</v>
      </c>
      <c r="K19" s="74">
        <f>_xlfn.XLOOKUP($E19,Inputs!$C$68:$C$94,Inputs!$G$68:$G$94,FALSE)</f>
        <v>670.77</v>
      </c>
      <c r="L19" s="18">
        <f t="shared" si="1"/>
        <v>19.755532358334449</v>
      </c>
      <c r="M19" s="19">
        <f t="shared" si="2"/>
        <v>17.813649437927772</v>
      </c>
      <c r="N19" s="18"/>
      <c r="O19" s="18">
        <f t="shared" si="3"/>
        <v>-1.9418829204066768</v>
      </c>
      <c r="P19" s="18"/>
      <c r="Q19" s="20">
        <f t="shared" si="4"/>
        <v>-14.10016401387702</v>
      </c>
      <c r="R19" s="18"/>
      <c r="S19" s="18">
        <f t="shared" si="5"/>
        <v>-16.215188615958571</v>
      </c>
      <c r="U19" s="40">
        <f t="shared" si="6"/>
        <v>-7.3906967255964314E-3</v>
      </c>
    </row>
    <row r="20" spans="2:21">
      <c r="B20" s="9" t="s">
        <v>75</v>
      </c>
      <c r="C20" s="9" t="s">
        <v>76</v>
      </c>
      <c r="D20" s="9" t="s">
        <v>87</v>
      </c>
      <c r="E20" s="9" t="s">
        <v>64</v>
      </c>
      <c r="F20" s="17">
        <f t="shared" si="7"/>
        <v>7261.0783408734596</v>
      </c>
      <c r="G20" s="17">
        <f t="shared" si="0"/>
        <v>2194</v>
      </c>
      <c r="H20" s="73">
        <f>_xlfn.XLOOKUP($E20,Inputs!$C$152:$C$178,Inputs!$H$152:$H$178,FALSE)</f>
        <v>6.4942625000000005</v>
      </c>
      <c r="I20" s="74">
        <f>_xlfn.XLOOKUP(E20,Inputs!$C$112:$C$138,Inputs!$D$112:$D$138,FALSE)</f>
        <v>5.7823021418534752</v>
      </c>
      <c r="J20" s="73">
        <f>_xlfn.XLOOKUP($E20,Inputs!$C$68:$C$94,Inputs!$G$68:$G$94,FALSE)</f>
        <v>411.96</v>
      </c>
      <c r="K20" s="74">
        <f>_xlfn.XLOOKUP($E20,Inputs!$C$68:$C$94,Inputs!$G$68:$G$94,FALSE)</f>
        <v>411.96</v>
      </c>
      <c r="L20" s="18">
        <f t="shared" si="1"/>
        <v>15.764303573162445</v>
      </c>
      <c r="M20" s="19">
        <f t="shared" si="2"/>
        <v>14.036076662427119</v>
      </c>
      <c r="N20" s="18"/>
      <c r="O20" s="18">
        <f t="shared" si="3"/>
        <v>-1.7282269107353265</v>
      </c>
      <c r="P20" s="18"/>
      <c r="Q20" s="20">
        <f t="shared" si="4"/>
        <v>-12.548790989654929</v>
      </c>
      <c r="R20" s="18"/>
      <c r="S20" s="18">
        <f t="shared" si="5"/>
        <v>-14.431109638103168</v>
      </c>
      <c r="U20" s="40">
        <f t="shared" si="6"/>
        <v>-6.5775340191901403E-3</v>
      </c>
    </row>
    <row r="21" spans="2:21">
      <c r="B21" s="9" t="s">
        <v>75</v>
      </c>
      <c r="C21" s="9" t="s">
        <v>76</v>
      </c>
      <c r="D21" s="9" t="s">
        <v>88</v>
      </c>
      <c r="E21" s="9" t="s">
        <v>55</v>
      </c>
      <c r="F21" s="17">
        <f t="shared" si="7"/>
        <v>7261.0783408734596</v>
      </c>
      <c r="G21" s="17">
        <f t="shared" si="0"/>
        <v>2194</v>
      </c>
      <c r="H21" s="73">
        <f>_xlfn.XLOOKUP($E21,Inputs!$C$152:$C$178,Inputs!$H$152:$H$178,FALSE)</f>
        <v>0.95908160999999992</v>
      </c>
      <c r="I21" s="74">
        <f>_xlfn.XLOOKUP(E21,Inputs!$C$112:$C$138,Inputs!$D$112:$D$138,FALSE)</f>
        <v>0.96393825001158528</v>
      </c>
      <c r="J21" s="73">
        <f>_xlfn.XLOOKUP($E21,Inputs!$C$68:$C$94,Inputs!$G$68:$G$94,FALSE)</f>
        <v>144.80111891000001</v>
      </c>
      <c r="K21" s="74">
        <f>_xlfn.XLOOKUP($E21,Inputs!$C$68:$C$94,Inputs!$G$68:$G$94,FALSE)</f>
        <v>144.80111891000001</v>
      </c>
      <c r="L21" s="18">
        <f t="shared" si="1"/>
        <v>6.6234406005944573</v>
      </c>
      <c r="M21" s="19">
        <f t="shared" si="2"/>
        <v>6.6569806729926819</v>
      </c>
      <c r="N21" s="18"/>
      <c r="O21" s="18">
        <f t="shared" si="3"/>
        <v>3.3540072398224652E-2</v>
      </c>
      <c r="P21" s="18"/>
      <c r="Q21" s="20">
        <f t="shared" si="4"/>
        <v>0.24353709324207676</v>
      </c>
      <c r="R21" s="18"/>
      <c r="S21" s="18">
        <f t="shared" si="5"/>
        <v>0.28006765722838822</v>
      </c>
      <c r="U21" s="40">
        <f t="shared" si="6"/>
        <v>1.2765162134384148E-4</v>
      </c>
    </row>
    <row r="22" spans="2:21">
      <c r="B22" s="9" t="s">
        <v>75</v>
      </c>
      <c r="C22" s="9" t="s">
        <v>76</v>
      </c>
      <c r="D22" s="9" t="s">
        <v>89</v>
      </c>
      <c r="E22" s="9" t="s">
        <v>58</v>
      </c>
      <c r="F22" s="17">
        <f t="shared" si="7"/>
        <v>7261.0783408734596</v>
      </c>
      <c r="G22" s="17">
        <f t="shared" si="0"/>
        <v>2194</v>
      </c>
      <c r="H22" s="73">
        <f>_xlfn.XLOOKUP($E22,Inputs!$C$152:$C$178,Inputs!$H$152:$H$178,FALSE)</f>
        <v>10.89268654</v>
      </c>
      <c r="I22" s="74">
        <f>_xlfn.XLOOKUP(E22,Inputs!$C$112:$C$138,Inputs!$D$112:$D$138,FALSE)</f>
        <v>10.984726161050084</v>
      </c>
      <c r="J22" s="73">
        <f>_xlfn.XLOOKUP($E22,Inputs!$C$68:$C$94,Inputs!$G$68:$G$94,FALSE)</f>
        <v>661.24213101014436</v>
      </c>
      <c r="K22" s="74">
        <f>_xlfn.XLOOKUP($E22,Inputs!$C$68:$C$94,Inputs!$G$68:$G$94,FALSE)</f>
        <v>661.24213101014436</v>
      </c>
      <c r="L22" s="18">
        <f t="shared" si="1"/>
        <v>16.473067926509493</v>
      </c>
      <c r="M22" s="19">
        <f t="shared" si="2"/>
        <v>16.612259936113425</v>
      </c>
      <c r="N22" s="18"/>
      <c r="O22" s="18">
        <f t="shared" si="3"/>
        <v>0.13919200960393141</v>
      </c>
      <c r="P22" s="18"/>
      <c r="Q22" s="20">
        <f t="shared" si="4"/>
        <v>1.0106840861577568</v>
      </c>
      <c r="R22" s="18"/>
      <c r="S22" s="18">
        <f t="shared" si="5"/>
        <v>1.1622866990814202</v>
      </c>
      <c r="U22" s="40">
        <f t="shared" si="6"/>
        <v>5.2975692756673668E-4</v>
      </c>
    </row>
    <row r="23" spans="2:21">
      <c r="B23" s="9" t="s">
        <v>77</v>
      </c>
      <c r="C23" s="9" t="s">
        <v>76</v>
      </c>
      <c r="D23" s="9" t="s">
        <v>90</v>
      </c>
      <c r="E23" s="9" t="s">
        <v>42</v>
      </c>
      <c r="F23" s="17">
        <f t="shared" si="7"/>
        <v>7261.0783408734596</v>
      </c>
      <c r="G23" s="17">
        <f t="shared" si="0"/>
        <v>2194</v>
      </c>
      <c r="H23" s="73">
        <f>_xlfn.XLOOKUP($E23,Inputs!$C$152:$C$178,Inputs!$H$152:$H$178,FALSE)</f>
        <v>4.5291060500000002</v>
      </c>
      <c r="I23" s="74">
        <f>_xlfn.XLOOKUP(E23,Inputs!$C$112:$C$138,Inputs!$D$112:$D$138,FALSE)</f>
        <v>5.1901355193839684</v>
      </c>
      <c r="J23" s="73">
        <f>_xlfn.XLOOKUP($E23,Inputs!$C$68:$C$94,Inputs!$G$68:$G$94,FALSE)</f>
        <v>281.49</v>
      </c>
      <c r="K23" s="74">
        <f>_xlfn.XLOOKUP($E23,Inputs!$C$68:$C$94,Inputs!$G$68:$G$94,FALSE)</f>
        <v>281.49</v>
      </c>
      <c r="L23" s="18">
        <f t="shared" si="1"/>
        <v>16.089758250737148</v>
      </c>
      <c r="M23" s="19">
        <f t="shared" si="2"/>
        <v>18.438081350612695</v>
      </c>
      <c r="N23" s="18"/>
      <c r="O23" s="18">
        <f t="shared" si="3"/>
        <v>2.3483230998755467</v>
      </c>
      <c r="P23" s="18"/>
      <c r="Q23" s="20">
        <f t="shared" si="4"/>
        <v>17.051357997879151</v>
      </c>
      <c r="R23" s="18"/>
      <c r="S23" s="18">
        <f t="shared" si="5"/>
        <v>19.609061697561021</v>
      </c>
      <c r="U23" s="40">
        <f t="shared" si="6"/>
        <v>8.9375850946039302E-3</v>
      </c>
    </row>
    <row r="24" spans="2:21">
      <c r="B24" s="9" t="s">
        <v>78</v>
      </c>
      <c r="C24" s="9" t="s">
        <v>74</v>
      </c>
      <c r="D24" s="9" t="s">
        <v>48</v>
      </c>
      <c r="E24" s="9" t="s">
        <v>49</v>
      </c>
      <c r="F24" s="17">
        <f t="shared" si="7"/>
        <v>7261.0783408734596</v>
      </c>
      <c r="G24" s="17">
        <f t="shared" si="0"/>
        <v>2194</v>
      </c>
      <c r="H24" s="73">
        <f>_xlfn.XLOOKUP($E24,Inputs!$C$152:$C$178,Inputs!$H$152:$H$178,FALSE)</f>
        <v>17.929430379999999</v>
      </c>
      <c r="I24" s="74">
        <f>_xlfn.XLOOKUP(E24,Inputs!$C$112:$C$138,Inputs!$D$112:$D$138,FALSE)</f>
        <v>20.049372876755868</v>
      </c>
      <c r="J24" s="73">
        <f>_xlfn.XLOOKUP($E24,Inputs!$C$68:$C$94,Inputs!$G$68:$G$94,FALSE)</f>
        <v>1119</v>
      </c>
      <c r="K24" s="74">
        <f>_xlfn.XLOOKUP($E24,Inputs!$C$68:$C$94,Inputs!$G$68:$G$94,FALSE)</f>
        <v>1119</v>
      </c>
      <c r="L24" s="18">
        <f t="shared" si="1"/>
        <v>16.022725987488826</v>
      </c>
      <c r="M24" s="19">
        <f t="shared" si="2"/>
        <v>17.917223303624546</v>
      </c>
      <c r="N24" s="18"/>
      <c r="O24" s="18">
        <f t="shared" si="3"/>
        <v>1.8944973161357197</v>
      </c>
      <c r="P24" s="18"/>
      <c r="Q24" s="20">
        <f t="shared" si="4"/>
        <v>13.756093429035975</v>
      </c>
      <c r="R24" s="18"/>
      <c r="S24" s="18">
        <f t="shared" si="5"/>
        <v>15.81950744339137</v>
      </c>
      <c r="U24" s="40">
        <f t="shared" si="6"/>
        <v>7.2103497918830309E-3</v>
      </c>
    </row>
    <row r="25" spans="2:21">
      <c r="B25" s="9" t="s">
        <v>75</v>
      </c>
      <c r="C25" s="9" t="s">
        <v>76</v>
      </c>
      <c r="D25" s="9" t="s">
        <v>91</v>
      </c>
      <c r="E25" s="9" t="s">
        <v>61</v>
      </c>
      <c r="F25" s="17">
        <f t="shared" si="7"/>
        <v>7261.0783408734596</v>
      </c>
      <c r="G25" s="17">
        <f t="shared" si="0"/>
        <v>2194</v>
      </c>
      <c r="H25" s="73">
        <f>_xlfn.XLOOKUP($E25,Inputs!$C$152:$C$178,Inputs!$H$152:$H$178,FALSE)</f>
        <v>62.696180789999993</v>
      </c>
      <c r="I25" s="74">
        <f>_xlfn.XLOOKUP(E25,Inputs!$C$112:$C$138,Inputs!$D$112:$D$138,FALSE)</f>
        <v>54.232545067986351</v>
      </c>
      <c r="J25" s="73">
        <f>_xlfn.XLOOKUP($E25,Inputs!$C$68:$C$94,Inputs!$G$68:$G$94,FALSE)</f>
        <v>3418.5202380000001</v>
      </c>
      <c r="K25" s="74">
        <f>_xlfn.XLOOKUP($E25,Inputs!$C$68:$C$94,Inputs!$G$68:$G$94,FALSE)</f>
        <v>3418.5202380000001</v>
      </c>
      <c r="L25" s="18">
        <f t="shared" si="1"/>
        <v>18.340152002926359</v>
      </c>
      <c r="M25" s="19">
        <f t="shared" si="2"/>
        <v>15.864333481236025</v>
      </c>
      <c r="N25" s="18"/>
      <c r="O25" s="18">
        <f t="shared" si="3"/>
        <v>-2.4758185216903339</v>
      </c>
      <c r="P25" s="18"/>
      <c r="Q25" s="20">
        <f t="shared" si="4"/>
        <v>-17.977112243779032</v>
      </c>
      <c r="R25" s="18"/>
      <c r="S25" s="18">
        <f t="shared" si="5"/>
        <v>-20.673679080345885</v>
      </c>
      <c r="U25" s="40">
        <f t="shared" si="6"/>
        <v>-9.4228254696198197E-3</v>
      </c>
    </row>
    <row r="26" spans="2:21">
      <c r="B26" s="9" t="s">
        <v>73</v>
      </c>
      <c r="C26" s="9" t="s">
        <v>74</v>
      </c>
      <c r="D26" s="9" t="s">
        <v>59</v>
      </c>
      <c r="E26" s="9" t="s">
        <v>60</v>
      </c>
      <c r="F26" s="17">
        <f t="shared" si="7"/>
        <v>7261.0783408734596</v>
      </c>
      <c r="G26" s="17">
        <f t="shared" si="0"/>
        <v>2194</v>
      </c>
      <c r="H26" s="73">
        <f>_xlfn.XLOOKUP($E26,Inputs!$C$152:$C$178,Inputs!$H$152:$H$178,FALSE)</f>
        <v>93.864645990000014</v>
      </c>
      <c r="I26" s="74">
        <f>_xlfn.XLOOKUP(E26,Inputs!$C$112:$C$138,Inputs!$D$112:$D$138,FALSE)</f>
        <v>84.947709210651567</v>
      </c>
      <c r="J26" s="73">
        <f>_xlfn.XLOOKUP($E26,Inputs!$C$68:$C$94,Inputs!$G$68:$G$94,FALSE)</f>
        <v>5181</v>
      </c>
      <c r="K26" s="74">
        <f>_xlfn.XLOOKUP($E26,Inputs!$C$68:$C$94,Inputs!$G$68:$G$94,FALSE)</f>
        <v>5181</v>
      </c>
      <c r="L26" s="18">
        <f t="shared" si="1"/>
        <v>18.117090521134919</v>
      </c>
      <c r="M26" s="19">
        <f t="shared" si="2"/>
        <v>16.396006410085228</v>
      </c>
      <c r="N26" s="18"/>
      <c r="O26" s="18">
        <f t="shared" si="3"/>
        <v>-1.7210841110496915</v>
      </c>
      <c r="P26" s="18"/>
      <c r="Q26" s="20">
        <f t="shared" si="4"/>
        <v>-12.496926561564367</v>
      </c>
      <c r="R26" s="18"/>
      <c r="S26" s="18">
        <f t="shared" si="5"/>
        <v>-14.371465545799021</v>
      </c>
      <c r="U26" s="40">
        <f t="shared" si="6"/>
        <v>-6.5503489269822341E-3</v>
      </c>
    </row>
    <row r="27" spans="2:21">
      <c r="B27" s="9" t="s">
        <v>77</v>
      </c>
      <c r="C27" s="9" t="s">
        <v>76</v>
      </c>
      <c r="D27" s="9" t="s">
        <v>92</v>
      </c>
      <c r="E27" s="9" t="s">
        <v>56</v>
      </c>
      <c r="F27" s="17">
        <f t="shared" si="7"/>
        <v>7261.0783408734596</v>
      </c>
      <c r="G27" s="17">
        <f t="shared" si="0"/>
        <v>2194</v>
      </c>
      <c r="H27" s="73">
        <f>_xlfn.XLOOKUP($E27,Inputs!$C$152:$C$178,Inputs!$H$152:$H$178,FALSE)</f>
        <v>25.047180659999999</v>
      </c>
      <c r="I27" s="74">
        <f>_xlfn.XLOOKUP(E27,Inputs!$C$112:$C$138,Inputs!$D$112:$D$138,FALSE)</f>
        <v>22.076136393852487</v>
      </c>
      <c r="J27" s="73">
        <f>_xlfn.XLOOKUP($E27,Inputs!$C$68:$C$94,Inputs!$G$68:$G$94,FALSE)</f>
        <v>1522.1762343288001</v>
      </c>
      <c r="K27" s="74">
        <f>_xlfn.XLOOKUP($E27,Inputs!$C$68:$C$94,Inputs!$G$68:$G$94,FALSE)</f>
        <v>1522.1762343288001</v>
      </c>
      <c r="L27" s="18">
        <f t="shared" si="1"/>
        <v>16.454849376257993</v>
      </c>
      <c r="M27" s="19">
        <f t="shared" si="2"/>
        <v>14.503009504406634</v>
      </c>
      <c r="N27" s="18"/>
      <c r="O27" s="18">
        <f t="shared" si="3"/>
        <v>-1.9518398718513588</v>
      </c>
      <c r="P27" s="18"/>
      <c r="Q27" s="20">
        <f t="shared" si="4"/>
        <v>-14.172462218353131</v>
      </c>
      <c r="R27" s="18"/>
      <c r="S27" s="18">
        <f t="shared" si="5"/>
        <v>-16.298331551106099</v>
      </c>
      <c r="U27" s="40">
        <f t="shared" si="6"/>
        <v>-7.428592320467684E-3</v>
      </c>
    </row>
    <row r="28" spans="2:21">
      <c r="B28" s="9" t="s">
        <v>73</v>
      </c>
      <c r="C28" s="9" t="s">
        <v>74</v>
      </c>
      <c r="D28" s="9" t="s">
        <v>62</v>
      </c>
      <c r="E28" s="9" t="s">
        <v>63</v>
      </c>
      <c r="F28" s="17">
        <f t="shared" si="7"/>
        <v>7261.0783408734596</v>
      </c>
      <c r="G28" s="17">
        <f t="shared" si="0"/>
        <v>2194</v>
      </c>
      <c r="H28" s="73">
        <f>_xlfn.XLOOKUP($E28,Inputs!$C$152:$C$178,Inputs!$H$152:$H$178,FALSE)</f>
        <v>1.9827698299999998</v>
      </c>
      <c r="I28" s="74">
        <f>_xlfn.XLOOKUP(E28,Inputs!$C$112:$C$138,Inputs!$D$112:$D$138,FALSE)</f>
        <v>1.7812425939012442</v>
      </c>
      <c r="J28" s="73">
        <f>_xlfn.XLOOKUP($E28,Inputs!$C$68:$C$94,Inputs!$G$68:$G$94,FALSE)</f>
        <v>83</v>
      </c>
      <c r="K28" s="74">
        <f>_xlfn.XLOOKUP($E28,Inputs!$C$68:$C$94,Inputs!$G$68:$G$94,FALSE)</f>
        <v>83</v>
      </c>
      <c r="L28" s="18">
        <f t="shared" si="1"/>
        <v>23.888793132530122</v>
      </c>
      <c r="M28" s="19">
        <f t="shared" si="2"/>
        <v>21.460754143388485</v>
      </c>
      <c r="N28" s="18"/>
      <c r="O28" s="18">
        <f t="shared" si="3"/>
        <v>-2.428038989141637</v>
      </c>
      <c r="P28" s="18"/>
      <c r="Q28" s="20">
        <f t="shared" si="4"/>
        <v>-17.630181314852631</v>
      </c>
      <c r="R28" s="18"/>
      <c r="S28" s="18">
        <f t="shared" si="5"/>
        <v>-20.274708512080526</v>
      </c>
      <c r="U28" s="40">
        <f t="shared" si="6"/>
        <v>-9.2409792671287721E-3</v>
      </c>
    </row>
    <row r="29" spans="2:21">
      <c r="B29" s="9" t="s">
        <v>73</v>
      </c>
      <c r="C29" s="9" t="s">
        <v>74</v>
      </c>
      <c r="D29" s="9" t="s">
        <v>93</v>
      </c>
      <c r="E29" s="9" t="s">
        <v>43</v>
      </c>
      <c r="F29" s="17">
        <f t="shared" si="7"/>
        <v>7261.0783408734596</v>
      </c>
      <c r="G29" s="17">
        <f t="shared" si="0"/>
        <v>2194</v>
      </c>
      <c r="H29" s="73">
        <f>_xlfn.XLOOKUP($E29,Inputs!$C$152:$C$178,Inputs!$H$152:$H$178,FALSE)</f>
        <v>5.2523454599999999</v>
      </c>
      <c r="I29" s="74">
        <f>_xlfn.XLOOKUP(E29,Inputs!$C$112:$C$138,Inputs!$D$112:$D$138,FALSE)</f>
        <v>6.3814397215198468</v>
      </c>
      <c r="J29" s="73">
        <f>_xlfn.XLOOKUP($E29,Inputs!$C$68:$C$94,Inputs!$G$68:$G$94,FALSE)</f>
        <v>395.25848136197368</v>
      </c>
      <c r="K29" s="74">
        <f>_xlfn.XLOOKUP($E29,Inputs!$C$68:$C$94,Inputs!$G$68:$G$94,FALSE)</f>
        <v>395.25848136197368</v>
      </c>
      <c r="L29" s="18">
        <f t="shared" si="1"/>
        <v>13.288381420435492</v>
      </c>
      <c r="M29" s="19">
        <f t="shared" si="2"/>
        <v>16.144978596109592</v>
      </c>
      <c r="N29" s="18"/>
      <c r="O29" s="18">
        <f t="shared" si="3"/>
        <v>2.8565971756741</v>
      </c>
      <c r="P29" s="18"/>
      <c r="Q29" s="20">
        <f t="shared" si="4"/>
        <v>20.741975880887505</v>
      </c>
      <c r="R29" s="18"/>
      <c r="S29" s="18">
        <f t="shared" si="5"/>
        <v>23.853272263020628</v>
      </c>
      <c r="U29" s="40">
        <f t="shared" si="6"/>
        <v>1.0872047521887251E-2</v>
      </c>
    </row>
    <row r="30" spans="2:21">
      <c r="B30" s="9" t="s">
        <v>78</v>
      </c>
      <c r="C30" s="9" t="s">
        <v>74</v>
      </c>
      <c r="D30" s="9" t="s">
        <v>94</v>
      </c>
      <c r="E30" s="9" t="s">
        <v>46</v>
      </c>
      <c r="F30" s="17">
        <f t="shared" si="7"/>
        <v>7261.0783408734596</v>
      </c>
      <c r="G30" s="17">
        <f t="shared" si="0"/>
        <v>2194</v>
      </c>
      <c r="H30" s="73">
        <f>_xlfn.XLOOKUP($E30,Inputs!$C$152:$C$178,Inputs!$H$152:$H$178,FALSE)</f>
        <v>2.2219353499999999</v>
      </c>
      <c r="I30" s="74">
        <f>_xlfn.XLOOKUP(E30,Inputs!$C$112:$C$138,Inputs!$D$112:$D$138,FALSE)</f>
        <v>6.1172082639630174</v>
      </c>
      <c r="J30" s="73">
        <f>_xlfn.XLOOKUP($E30,Inputs!$C$68:$C$94,Inputs!$G$68:$G$94,FALSE)</f>
        <v>359.88903864095607</v>
      </c>
      <c r="K30" s="74">
        <f>_xlfn.XLOOKUP($E30,Inputs!$C$68:$C$94,Inputs!$G$68:$G$94,FALSE)</f>
        <v>359.88903864095607</v>
      </c>
      <c r="L30" s="18">
        <f t="shared" si="1"/>
        <v>6.1739456094319047</v>
      </c>
      <c r="M30" s="19">
        <f t="shared" si="2"/>
        <v>16.997484244208561</v>
      </c>
      <c r="N30" s="18"/>
      <c r="O30" s="18">
        <f t="shared" si="3"/>
        <v>10.823538634776657</v>
      </c>
      <c r="P30" s="18"/>
      <c r="Q30" s="20">
        <f t="shared" si="4"/>
        <v>78.590561952583883</v>
      </c>
      <c r="R30" s="18"/>
      <c r="S30" s="18">
        <f t="shared" si="5"/>
        <v>90.37914624547146</v>
      </c>
      <c r="U30" s="40">
        <f t="shared" si="6"/>
        <v>4.119377677551115E-2</v>
      </c>
    </row>
    <row r="31" spans="2:21">
      <c r="B31" s="9" t="s">
        <v>73</v>
      </c>
      <c r="C31" s="9" t="s">
        <v>74</v>
      </c>
      <c r="D31" s="9" t="s">
        <v>95</v>
      </c>
      <c r="E31" s="9" t="s">
        <v>57</v>
      </c>
      <c r="F31" s="17">
        <f t="shared" si="7"/>
        <v>7261.0783408734596</v>
      </c>
      <c r="G31" s="17">
        <f t="shared" si="0"/>
        <v>2194</v>
      </c>
      <c r="H31" s="73">
        <f>_xlfn.XLOOKUP($E31,Inputs!$C$152:$C$178,Inputs!$H$152:$H$178,FALSE)</f>
        <v>30.968971189999998</v>
      </c>
      <c r="I31" s="74">
        <f>_xlfn.XLOOKUP(E31,Inputs!$C$112:$C$138,Inputs!$D$112:$D$138,FALSE)</f>
        <v>27.805932368799425</v>
      </c>
      <c r="J31" s="73">
        <f>_xlfn.XLOOKUP($E31,Inputs!$C$68:$C$94,Inputs!$G$68:$G$94,FALSE)</f>
        <v>1712</v>
      </c>
      <c r="K31" s="74">
        <f>_xlfn.XLOOKUP($E31,Inputs!$C$68:$C$94,Inputs!$G$68:$G$94,FALSE)</f>
        <v>1712</v>
      </c>
      <c r="L31" s="18">
        <f t="shared" si="1"/>
        <v>18.089352330607475</v>
      </c>
      <c r="M31" s="19">
        <f t="shared" si="2"/>
        <v>16.241782925700598</v>
      </c>
      <c r="N31" s="18"/>
      <c r="O31" s="18">
        <f t="shared" si="3"/>
        <v>-1.8475694049068778</v>
      </c>
      <c r="P31" s="18"/>
      <c r="Q31" s="20">
        <f t="shared" si="4"/>
        <v>-13.415346189229798</v>
      </c>
      <c r="R31" s="18"/>
      <c r="S31" s="18">
        <f t="shared" si="5"/>
        <v>-15.427648117614266</v>
      </c>
      <c r="U31" s="40">
        <f t="shared" si="6"/>
        <v>-7.031744812039319E-3</v>
      </c>
    </row>
    <row r="32" spans="2:21">
      <c r="B32" s="9" t="s">
        <v>78</v>
      </c>
      <c r="C32" s="9" t="s">
        <v>74</v>
      </c>
      <c r="D32" s="9" t="s">
        <v>96</v>
      </c>
      <c r="E32" s="9" t="s">
        <v>50</v>
      </c>
      <c r="F32" s="17">
        <f t="shared" si="7"/>
        <v>7261.0783408734596</v>
      </c>
      <c r="G32" s="17">
        <f t="shared" si="0"/>
        <v>2194</v>
      </c>
      <c r="H32" s="73">
        <f>_xlfn.XLOOKUP($E32,Inputs!$C$152:$C$178,Inputs!$H$152:$H$178,FALSE)</f>
        <v>174.03347574999998</v>
      </c>
      <c r="I32" s="74">
        <f>_xlfn.XLOOKUP(E32,Inputs!$C$112:$C$138,Inputs!$D$112:$D$138,FALSE)</f>
        <v>180.17646480954912</v>
      </c>
      <c r="J32" s="73">
        <f>_xlfn.XLOOKUP($E32,Inputs!$C$68:$C$94,Inputs!$G$68:$G$94,FALSE)</f>
        <v>8748</v>
      </c>
      <c r="K32" s="74">
        <f>_xlfn.XLOOKUP($E32,Inputs!$C$68:$C$94,Inputs!$G$68:$G$94,FALSE)</f>
        <v>8748</v>
      </c>
      <c r="L32" s="18">
        <f t="shared" si="1"/>
        <v>19.894087305669867</v>
      </c>
      <c r="M32" s="19">
        <f t="shared" si="2"/>
        <v>20.596303704795282</v>
      </c>
      <c r="N32" s="18"/>
      <c r="O32" s="18">
        <f t="shared" si="3"/>
        <v>0.70221639912541534</v>
      </c>
      <c r="P32" s="18"/>
      <c r="Q32" s="20">
        <f t="shared" si="4"/>
        <v>5.0988482862957056</v>
      </c>
      <c r="R32" s="18"/>
      <c r="S32" s="18">
        <f t="shared" si="5"/>
        <v>5.8636755292400613</v>
      </c>
      <c r="U32" s="40">
        <f t="shared" si="6"/>
        <v>2.6725959568095082E-3</v>
      </c>
    </row>
    <row r="33" spans="1:21">
      <c r="B33" s="9" t="s">
        <v>73</v>
      </c>
      <c r="C33" s="9" t="s">
        <v>74</v>
      </c>
      <c r="D33" s="9" t="s">
        <v>97</v>
      </c>
      <c r="E33" s="9" t="s">
        <v>65</v>
      </c>
      <c r="F33" s="17">
        <f t="shared" si="7"/>
        <v>7261.0783408734596</v>
      </c>
      <c r="G33" s="17">
        <f t="shared" si="0"/>
        <v>2194</v>
      </c>
      <c r="H33" s="73">
        <f>_xlfn.XLOOKUP($E33,Inputs!$C$152:$C$178,Inputs!$H$152:$H$178,FALSE)</f>
        <v>8.0018059099999999</v>
      </c>
      <c r="I33" s="74">
        <f>_xlfn.XLOOKUP(E33,Inputs!$C$112:$C$138,Inputs!$D$112:$D$138,FALSE)</f>
        <v>6.6574982350903431</v>
      </c>
      <c r="J33" s="73">
        <f>_xlfn.XLOOKUP($E33,Inputs!$C$68:$C$94,Inputs!$G$68:$G$94,FALSE)</f>
        <v>414.73349252000003</v>
      </c>
      <c r="K33" s="74">
        <f>_xlfn.XLOOKUP($E33,Inputs!$C$68:$C$94,Inputs!$G$68:$G$94,FALSE)</f>
        <v>414.73349252000003</v>
      </c>
      <c r="L33" s="18">
        <f t="shared" si="1"/>
        <v>19.293850278113535</v>
      </c>
      <c r="M33" s="19">
        <f t="shared" si="2"/>
        <v>16.052473106616276</v>
      </c>
      <c r="N33" s="18"/>
      <c r="O33" s="18">
        <f t="shared" si="3"/>
        <v>-3.241377171497259</v>
      </c>
      <c r="P33" s="18"/>
      <c r="Q33" s="20">
        <f t="shared" si="4"/>
        <v>-23.535893574560422</v>
      </c>
      <c r="R33" s="18"/>
      <c r="S33" s="18">
        <f t="shared" si="5"/>
        <v>-27.066277610744482</v>
      </c>
      <c r="U33" s="40">
        <f t="shared" si="6"/>
        <v>-1.2336498455216264E-2</v>
      </c>
    </row>
    <row r="34" spans="1:21">
      <c r="B34" s="9" t="s">
        <v>73</v>
      </c>
      <c r="C34" s="9" t="s">
        <v>74</v>
      </c>
      <c r="D34" s="9" t="s">
        <v>98</v>
      </c>
      <c r="E34" s="9" t="s">
        <v>53</v>
      </c>
      <c r="F34" s="17">
        <f t="shared" si="7"/>
        <v>7261.0783408734596</v>
      </c>
      <c r="G34" s="17">
        <f t="shared" si="0"/>
        <v>2194</v>
      </c>
      <c r="H34" s="73">
        <f>_xlfn.XLOOKUP($E34,Inputs!$C$152:$C$178,Inputs!$H$152:$H$178,FALSE)</f>
        <v>20.072752479999998</v>
      </c>
      <c r="I34" s="74">
        <f>_xlfn.XLOOKUP(E34,Inputs!$C$112:$C$138,Inputs!$D$112:$D$138,FALSE)</f>
        <v>20.370558882497509</v>
      </c>
      <c r="J34" s="73">
        <f>_xlfn.XLOOKUP($E34,Inputs!$C$68:$C$94,Inputs!$G$68:$G$94,FALSE)</f>
        <v>1336.03</v>
      </c>
      <c r="K34" s="74">
        <f>_xlfn.XLOOKUP($E34,Inputs!$C$68:$C$94,Inputs!$G$68:$G$94,FALSE)</f>
        <v>1336.03</v>
      </c>
      <c r="L34" s="18">
        <f t="shared" si="1"/>
        <v>15.024177960075747</v>
      </c>
      <c r="M34" s="19">
        <f t="shared" si="2"/>
        <v>15.247081938652208</v>
      </c>
      <c r="N34" s="18"/>
      <c r="O34" s="18">
        <f t="shared" si="3"/>
        <v>0.22290397857646127</v>
      </c>
      <c r="P34" s="18"/>
      <c r="Q34" s="20">
        <f t="shared" si="4"/>
        <v>1.6185232509360648</v>
      </c>
      <c r="R34" s="18"/>
      <c r="S34" s="18">
        <f t="shared" si="5"/>
        <v>1.8613017385764743</v>
      </c>
      <c r="U34" s="40">
        <f t="shared" si="6"/>
        <v>8.4835995377232189E-4</v>
      </c>
    </row>
    <row r="35" spans="1:21">
      <c r="B35" s="9" t="s">
        <v>73</v>
      </c>
      <c r="C35" s="9" t="s">
        <v>74</v>
      </c>
      <c r="D35" s="9" t="s">
        <v>99</v>
      </c>
      <c r="E35" s="9" t="s">
        <v>66</v>
      </c>
      <c r="F35" s="17">
        <f t="shared" si="7"/>
        <v>7261.0783408734596</v>
      </c>
      <c r="G35" s="17">
        <f t="shared" si="0"/>
        <v>2194</v>
      </c>
      <c r="H35" s="73">
        <f>_xlfn.XLOOKUP($E35,Inputs!$C$152:$C$178,Inputs!$H$152:$H$178,FALSE)</f>
        <v>54.66520177999999</v>
      </c>
      <c r="I35" s="74">
        <f>_xlfn.XLOOKUP(E35,Inputs!$C$112:$C$138,Inputs!$D$112:$D$138,FALSE)</f>
        <v>47.892964168514574</v>
      </c>
      <c r="J35" s="73">
        <f>_xlfn.XLOOKUP($E35,Inputs!$C$68:$C$94,Inputs!$G$68:$G$94,FALSE)</f>
        <v>2393.94</v>
      </c>
      <c r="K35" s="74">
        <f>_xlfn.XLOOKUP($E35,Inputs!$C$68:$C$94,Inputs!$G$68:$G$94,FALSE)</f>
        <v>2393.94</v>
      </c>
      <c r="L35" s="18">
        <f t="shared" si="1"/>
        <v>22.834825342322691</v>
      </c>
      <c r="M35" s="19">
        <f t="shared" si="2"/>
        <v>20.005916676489207</v>
      </c>
      <c r="N35" s="18"/>
      <c r="O35" s="18">
        <f t="shared" si="3"/>
        <v>-2.8289086658334845</v>
      </c>
      <c r="P35" s="18"/>
      <c r="Q35" s="20">
        <f t="shared" si="4"/>
        <v>-20.54092744179275</v>
      </c>
      <c r="R35" s="18"/>
      <c r="S35" s="18">
        <f t="shared" si="5"/>
        <v>-23.622066558061661</v>
      </c>
      <c r="U35" s="40">
        <f t="shared" si="6"/>
        <v>-1.0766666617165752E-2</v>
      </c>
    </row>
    <row r="36" spans="1:21">
      <c r="B36" s="9" t="s">
        <v>75</v>
      </c>
      <c r="C36" s="9" t="s">
        <v>76</v>
      </c>
      <c r="D36" s="9" t="s">
        <v>39</v>
      </c>
      <c r="E36" s="9" t="s">
        <v>40</v>
      </c>
      <c r="F36" s="17">
        <f t="shared" si="7"/>
        <v>7261.0783408734596</v>
      </c>
      <c r="G36" s="17">
        <f t="shared" si="0"/>
        <v>2194</v>
      </c>
      <c r="H36" s="73">
        <f>_xlfn.XLOOKUP($E36,Inputs!$C$152:$C$178,Inputs!$H$152:$H$178,FALSE)</f>
        <v>1.7920445899999997</v>
      </c>
      <c r="I36" s="74">
        <f>_xlfn.XLOOKUP(E36,Inputs!$C$112:$C$138,Inputs!$D$112:$D$138,FALSE)</f>
        <v>3.8200920259458186</v>
      </c>
      <c r="J36" s="73">
        <f>_xlfn.XLOOKUP($E36,Inputs!$C$68:$C$94,Inputs!$G$68:$G$94,FALSE)</f>
        <v>254</v>
      </c>
      <c r="K36" s="74">
        <f>_xlfn.XLOOKUP($E36,Inputs!$C$68:$C$94,Inputs!$G$68:$G$94,FALSE)</f>
        <v>254</v>
      </c>
      <c r="L36" s="18">
        <f t="shared" si="1"/>
        <v>7.0552936614173216</v>
      </c>
      <c r="M36" s="19">
        <f t="shared" si="2"/>
        <v>15.039732385613458</v>
      </c>
      <c r="N36" s="18"/>
      <c r="O36" s="18">
        <f t="shared" si="3"/>
        <v>7.9844387241961368</v>
      </c>
      <c r="P36" s="18"/>
      <c r="Q36" s="20">
        <f t="shared" si="4"/>
        <v>57.975635084291888</v>
      </c>
      <c r="R36" s="18"/>
      <c r="S36" s="18">
        <f t="shared" si="5"/>
        <v>66.671980346935669</v>
      </c>
      <c r="U36" s="40">
        <f t="shared" si="6"/>
        <v>3.0388322856397296E-2</v>
      </c>
    </row>
    <row r="39" spans="1:21" customFormat="1" ht="18.75">
      <c r="A39" s="49" t="s">
        <v>181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ht="60">
      <c r="F40" s="12"/>
      <c r="I40"/>
      <c r="K40" s="5"/>
      <c r="L40" s="36"/>
      <c r="M40" s="36"/>
      <c r="N40" s="36"/>
      <c r="O40" s="91" t="s">
        <v>185</v>
      </c>
      <c r="P40" s="91"/>
      <c r="Q40" s="91" t="s">
        <v>137</v>
      </c>
      <c r="R40" s="91"/>
      <c r="S40" s="91" t="s">
        <v>138</v>
      </c>
      <c r="T40" s="23"/>
      <c r="U40" s="91" t="s">
        <v>186</v>
      </c>
    </row>
    <row r="41" spans="1:21" ht="60">
      <c r="B41" s="54" t="s">
        <v>71</v>
      </c>
      <c r="C41" s="54" t="s">
        <v>72</v>
      </c>
      <c r="D41" s="55" t="s">
        <v>36</v>
      </c>
      <c r="E41" s="56" t="s">
        <v>7</v>
      </c>
      <c r="F41" s="57" t="s">
        <v>112</v>
      </c>
      <c r="G41" s="57" t="s">
        <v>141</v>
      </c>
      <c r="H41" s="58" t="s">
        <v>184</v>
      </c>
      <c r="I41" s="59" t="s">
        <v>183</v>
      </c>
      <c r="J41" s="57" t="s">
        <v>80</v>
      </c>
      <c r="K41" s="60" t="s">
        <v>80</v>
      </c>
      <c r="L41" s="58" t="s">
        <v>184</v>
      </c>
      <c r="M41" s="61" t="s">
        <v>226</v>
      </c>
      <c r="O41" s="85" t="s">
        <v>167</v>
      </c>
      <c r="Q41" s="84" t="s">
        <v>228</v>
      </c>
      <c r="R41"/>
      <c r="S41" s="84" t="s">
        <v>229</v>
      </c>
      <c r="U41" s="86" t="s">
        <v>155</v>
      </c>
    </row>
    <row r="42" spans="1:21">
      <c r="B42" s="9" t="s">
        <v>77</v>
      </c>
      <c r="C42" s="9" t="s">
        <v>76</v>
      </c>
      <c r="D42" s="16" t="s">
        <v>81</v>
      </c>
      <c r="E42" s="16" t="s">
        <v>52</v>
      </c>
      <c r="F42" s="17">
        <f>$E$3</f>
        <v>7261.0783408734596</v>
      </c>
      <c r="G42" s="17">
        <f t="shared" ref="G42:G68" si="8">$E$4</f>
        <v>2194</v>
      </c>
      <c r="H42" s="73">
        <f>_xlfn.XLOOKUP(Calculations!$E42,Inputs!$B$225:$B$251,Inputs!$I$225:$I$251,FALSE)</f>
        <v>0</v>
      </c>
      <c r="I42" s="74">
        <f>_xlfn.XLOOKUP(E42,Inputs!$B$260:$B$286,Inputs!$C$260:$C$286,FALSE)</f>
        <v>0</v>
      </c>
      <c r="J42" s="73">
        <f>_xlfn.XLOOKUP($E42,Inputs!$C$68:$C$94,Inputs!$G$68:$G$94,FALSE)</f>
        <v>840.82989579999992</v>
      </c>
      <c r="K42" s="74">
        <f>_xlfn.XLOOKUP($E42,Inputs!$C$68:$C$94,Inputs!$G$68:$G$94,FALSE)</f>
        <v>840.82989579999992</v>
      </c>
      <c r="L42" s="18">
        <f t="shared" ref="L42:L68" si="9">(H42*1000)/J42</f>
        <v>0</v>
      </c>
      <c r="M42" s="19">
        <f t="shared" ref="M42:M68" si="10">(I42*1000)/K42</f>
        <v>0</v>
      </c>
      <c r="N42" s="18"/>
      <c r="O42" s="18">
        <f t="shared" ref="O42:O68" si="11">$M42-L42</f>
        <v>0</v>
      </c>
      <c r="P42" s="18"/>
      <c r="Q42" s="20">
        <f t="shared" ref="Q42:Q68" si="12">O42/1000*$F42</f>
        <v>0</v>
      </c>
      <c r="R42" s="18"/>
      <c r="S42" s="18">
        <f t="shared" ref="S42:S68" si="13">Q42*(1+$E$5)</f>
        <v>0</v>
      </c>
      <c r="U42" s="40">
        <f t="shared" ref="U42:U68" si="14">S42/$G42</f>
        <v>0</v>
      </c>
    </row>
    <row r="43" spans="1:21" s="22" customFormat="1">
      <c r="A43"/>
      <c r="B43" s="9" t="s">
        <v>77</v>
      </c>
      <c r="C43" s="9" t="s">
        <v>76</v>
      </c>
      <c r="D43" s="9" t="s">
        <v>82</v>
      </c>
      <c r="E43" s="9" t="s">
        <v>47</v>
      </c>
      <c r="F43" s="17">
        <f t="shared" ref="F43:F68" si="15">$E$3</f>
        <v>7261.0783408734596</v>
      </c>
      <c r="G43" s="17">
        <f t="shared" si="8"/>
        <v>2194</v>
      </c>
      <c r="H43" s="73">
        <f>_xlfn.XLOOKUP(Calculations!$E43,Inputs!$B$225:$B$251,Inputs!$I$225:$I$251,FALSE)</f>
        <v>6.3090000000000002</v>
      </c>
      <c r="I43" s="74">
        <f>_xlfn.XLOOKUP(E43,Inputs!$B$260:$B$286,Inputs!$C$260:$C$286,FALSE)</f>
        <v>0</v>
      </c>
      <c r="J43" s="73">
        <f>_xlfn.XLOOKUP($E43,Inputs!$C$68:$C$94,Inputs!$G$68:$G$94,FALSE)</f>
        <v>1431.122207033</v>
      </c>
      <c r="K43" s="74">
        <f>_xlfn.XLOOKUP($E43,Inputs!$C$68:$C$94,Inputs!$G$68:$G$94,FALSE)</f>
        <v>1431.122207033</v>
      </c>
      <c r="L43" s="18">
        <f t="shared" si="9"/>
        <v>4.4084285527787372</v>
      </c>
      <c r="M43" s="19">
        <f t="shared" si="10"/>
        <v>0</v>
      </c>
      <c r="N43" s="18"/>
      <c r="O43" s="18">
        <f t="shared" si="11"/>
        <v>-4.4084285527787372</v>
      </c>
      <c r="P43" s="18"/>
      <c r="Q43" s="20">
        <f t="shared" si="12"/>
        <v>-32.009945081869823</v>
      </c>
      <c r="R43" s="18"/>
      <c r="S43" s="18">
        <f t="shared" si="13"/>
        <v>-36.811436844150293</v>
      </c>
      <c r="T43"/>
      <c r="U43" s="40">
        <f t="shared" si="14"/>
        <v>-1.6778230102165129E-2</v>
      </c>
    </row>
    <row r="44" spans="1:21">
      <c r="A44"/>
      <c r="B44" s="9" t="s">
        <v>75</v>
      </c>
      <c r="C44" s="9" t="s">
        <v>76</v>
      </c>
      <c r="D44" s="9" t="s">
        <v>83</v>
      </c>
      <c r="E44" s="9" t="s">
        <v>37</v>
      </c>
      <c r="F44" s="17">
        <f t="shared" si="15"/>
        <v>7261.0783408734596</v>
      </c>
      <c r="G44" s="17">
        <f t="shared" si="8"/>
        <v>2194</v>
      </c>
      <c r="H44" s="73">
        <f>_xlfn.XLOOKUP(Calculations!$E44,Inputs!$B$225:$B$251,Inputs!$I$225:$I$251,FALSE)</f>
        <v>0</v>
      </c>
      <c r="I44" s="74">
        <f>_xlfn.XLOOKUP(E44,Inputs!$B$260:$B$286,Inputs!$C$260:$C$286,FALSE)</f>
        <v>0</v>
      </c>
      <c r="J44" s="73">
        <f>_xlfn.XLOOKUP($E44,Inputs!$C$68:$C$94,Inputs!$G$68:$G$94,FALSE)</f>
        <v>54.8</v>
      </c>
      <c r="K44" s="74">
        <f>_xlfn.XLOOKUP($E44,Inputs!$C$68:$C$94,Inputs!$G$68:$G$94,FALSE)</f>
        <v>54.8</v>
      </c>
      <c r="L44" s="18">
        <f t="shared" si="9"/>
        <v>0</v>
      </c>
      <c r="M44" s="19">
        <f t="shared" si="10"/>
        <v>0</v>
      </c>
      <c r="N44" s="18"/>
      <c r="O44" s="18">
        <f t="shared" si="11"/>
        <v>0</v>
      </c>
      <c r="P44" s="18"/>
      <c r="Q44" s="20">
        <f t="shared" si="12"/>
        <v>0</v>
      </c>
      <c r="R44" s="18"/>
      <c r="S44" s="18">
        <f t="shared" si="13"/>
        <v>0</v>
      </c>
      <c r="U44" s="40">
        <f t="shared" si="14"/>
        <v>0</v>
      </c>
    </row>
    <row r="45" spans="1:21">
      <c r="A45"/>
      <c r="B45" s="9" t="s">
        <v>73</v>
      </c>
      <c r="C45" s="9" t="s">
        <v>74</v>
      </c>
      <c r="D45" s="9" t="s">
        <v>67</v>
      </c>
      <c r="E45" s="9" t="s">
        <v>68</v>
      </c>
      <c r="F45" s="17">
        <f t="shared" si="15"/>
        <v>7261.0783408734596</v>
      </c>
      <c r="G45" s="17">
        <f t="shared" si="8"/>
        <v>2194</v>
      </c>
      <c r="H45" s="73">
        <f>_xlfn.XLOOKUP(Calculations!$E45,Inputs!$B$225:$B$251,Inputs!$I$225:$I$251,FALSE)</f>
        <v>0</v>
      </c>
      <c r="I45" s="74">
        <f>_xlfn.XLOOKUP(E45,Inputs!$B$260:$B$286,Inputs!$C$260:$C$286,FALSE)</f>
        <v>0</v>
      </c>
      <c r="J45" s="73">
        <f>_xlfn.XLOOKUP($E45,Inputs!$C$68:$C$94,Inputs!$G$68:$G$94,FALSE)</f>
        <v>121.6</v>
      </c>
      <c r="K45" s="74">
        <f>_xlfn.XLOOKUP($E45,Inputs!$C$68:$C$94,Inputs!$G$68:$G$94,FALSE)</f>
        <v>121.6</v>
      </c>
      <c r="L45" s="18">
        <f t="shared" si="9"/>
        <v>0</v>
      </c>
      <c r="M45" s="19">
        <f t="shared" si="10"/>
        <v>0</v>
      </c>
      <c r="N45" s="18"/>
      <c r="O45" s="18">
        <f t="shared" si="11"/>
        <v>0</v>
      </c>
      <c r="P45" s="18"/>
      <c r="Q45" s="20">
        <f t="shared" si="12"/>
        <v>0</v>
      </c>
      <c r="R45" s="18"/>
      <c r="S45" s="18">
        <f t="shared" si="13"/>
        <v>0</v>
      </c>
      <c r="U45" s="40">
        <f t="shared" si="14"/>
        <v>0</v>
      </c>
    </row>
    <row r="46" spans="1:21" s="22" customFormat="1">
      <c r="A46"/>
      <c r="B46" s="9" t="s">
        <v>78</v>
      </c>
      <c r="C46" s="9" t="s">
        <v>74</v>
      </c>
      <c r="D46" s="9" t="s">
        <v>190</v>
      </c>
      <c r="E46" s="9" t="s">
        <v>51</v>
      </c>
      <c r="F46" s="17">
        <f t="shared" si="15"/>
        <v>7261.0783408734596</v>
      </c>
      <c r="G46" s="17">
        <f t="shared" si="8"/>
        <v>2194</v>
      </c>
      <c r="H46" s="73">
        <f>_xlfn.XLOOKUP(Calculations!$E46,Inputs!$B$225:$B$251,Inputs!$I$225:$I$251,FALSE)</f>
        <v>0.27500000000000002</v>
      </c>
      <c r="I46" s="74">
        <f>_xlfn.XLOOKUP(E46,Inputs!$B$260:$B$286,Inputs!$C$260:$C$286,FALSE)</f>
        <v>0</v>
      </c>
      <c r="J46" s="73">
        <f>_xlfn.XLOOKUP($E46,Inputs!$C$68:$C$94,Inputs!$G$68:$G$94,FALSE)</f>
        <v>648.77275299999997</v>
      </c>
      <c r="K46" s="74">
        <f>_xlfn.XLOOKUP($E46,Inputs!$C$68:$C$94,Inputs!$G$68:$G$94,FALSE)</f>
        <v>648.77275299999997</v>
      </c>
      <c r="L46" s="18">
        <f t="shared" si="9"/>
        <v>0.42387723394419435</v>
      </c>
      <c r="M46" s="19">
        <f t="shared" si="10"/>
        <v>0</v>
      </c>
      <c r="N46" s="18"/>
      <c r="O46" s="18">
        <f t="shared" si="11"/>
        <v>-0.42387723394419435</v>
      </c>
      <c r="P46" s="18"/>
      <c r="Q46" s="20">
        <f t="shared" si="12"/>
        <v>-3.0778058025815418</v>
      </c>
      <c r="R46" s="18"/>
      <c r="S46" s="18">
        <f t="shared" si="13"/>
        <v>-3.5394766729687728</v>
      </c>
      <c r="T46"/>
      <c r="U46" s="40">
        <f t="shared" si="14"/>
        <v>-1.6132528135682648E-3</v>
      </c>
    </row>
    <row r="47" spans="1:21" s="22" customFormat="1">
      <c r="A47"/>
      <c r="B47" s="9" t="s">
        <v>75</v>
      </c>
      <c r="C47" s="9" t="s">
        <v>76</v>
      </c>
      <c r="D47" s="9" t="s">
        <v>34</v>
      </c>
      <c r="E47" s="9" t="s">
        <v>38</v>
      </c>
      <c r="F47" s="17">
        <f t="shared" si="15"/>
        <v>7261.0783408734596</v>
      </c>
      <c r="G47" s="17">
        <f t="shared" si="8"/>
        <v>2194</v>
      </c>
      <c r="H47" s="73">
        <f>_xlfn.XLOOKUP(Calculations!$E47,Inputs!$B$225:$B$251,Inputs!$I$225:$I$251,FALSE)</f>
        <v>0</v>
      </c>
      <c r="I47" s="74">
        <f>_xlfn.XLOOKUP(E47,Inputs!$B$260:$B$286,Inputs!$C$260:$C$286,FALSE)</f>
        <v>0</v>
      </c>
      <c r="J47" s="73">
        <f>_xlfn.XLOOKUP($E47,Inputs!$C$68:$C$94,Inputs!$G$68:$G$94,FALSE)</f>
        <v>652.05730900000003</v>
      </c>
      <c r="K47" s="74">
        <f>_xlfn.XLOOKUP($E47,Inputs!$C$68:$C$94,Inputs!$G$68:$G$94,FALSE)</f>
        <v>652.05730900000003</v>
      </c>
      <c r="L47" s="18">
        <f t="shared" si="9"/>
        <v>0</v>
      </c>
      <c r="M47" s="19">
        <f t="shared" si="10"/>
        <v>0</v>
      </c>
      <c r="N47" s="18"/>
      <c r="O47" s="18">
        <f t="shared" si="11"/>
        <v>0</v>
      </c>
      <c r="P47" s="18"/>
      <c r="Q47" s="20">
        <f t="shared" si="12"/>
        <v>0</v>
      </c>
      <c r="R47" s="18"/>
      <c r="S47" s="18">
        <f t="shared" si="13"/>
        <v>0</v>
      </c>
      <c r="T47"/>
      <c r="U47" s="40">
        <f t="shared" si="14"/>
        <v>0</v>
      </c>
    </row>
    <row r="48" spans="1:21" s="22" customFormat="1">
      <c r="A48"/>
      <c r="B48" s="9" t="s">
        <v>73</v>
      </c>
      <c r="C48" s="9" t="s">
        <v>74</v>
      </c>
      <c r="D48" s="9" t="s">
        <v>84</v>
      </c>
      <c r="E48" s="9" t="s">
        <v>69</v>
      </c>
      <c r="F48" s="17">
        <f t="shared" si="15"/>
        <v>7261.0783408734596</v>
      </c>
      <c r="G48" s="17">
        <f t="shared" si="8"/>
        <v>2194</v>
      </c>
      <c r="H48" s="73">
        <f>_xlfn.XLOOKUP(Calculations!$E48,Inputs!$B$225:$B$251,Inputs!$I$225:$I$251,FALSE)</f>
        <v>0.26414075999999997</v>
      </c>
      <c r="I48" s="74">
        <f>_xlfn.XLOOKUP(E48,Inputs!$B$260:$B$286,Inputs!$C$260:$C$286,FALSE)</f>
        <v>0</v>
      </c>
      <c r="J48" s="73">
        <f>_xlfn.XLOOKUP($E48,Inputs!$C$68:$C$94,Inputs!$G$68:$G$94,FALSE)</f>
        <v>310.60000000000002</v>
      </c>
      <c r="K48" s="74">
        <f>_xlfn.XLOOKUP($E48,Inputs!$C$68:$C$94,Inputs!$G$68:$G$94,FALSE)</f>
        <v>310.60000000000002</v>
      </c>
      <c r="L48" s="18">
        <f t="shared" si="9"/>
        <v>0.85042099162910489</v>
      </c>
      <c r="M48" s="19">
        <f t="shared" si="10"/>
        <v>0</v>
      </c>
      <c r="N48" s="18"/>
      <c r="O48" s="18">
        <f t="shared" si="11"/>
        <v>-0.85042099162910489</v>
      </c>
      <c r="P48" s="18"/>
      <c r="Q48" s="20">
        <f t="shared" si="12"/>
        <v>-6.1749734429422229</v>
      </c>
      <c r="R48" s="18"/>
      <c r="S48" s="18">
        <f t="shared" si="13"/>
        <v>-7.1012194593835556</v>
      </c>
      <c r="T48"/>
      <c r="U48" s="40">
        <f t="shared" si="14"/>
        <v>-3.236654265899524E-3</v>
      </c>
    </row>
    <row r="49" spans="1:21" s="22" customFormat="1">
      <c r="A49"/>
      <c r="B49" s="9" t="s">
        <v>73</v>
      </c>
      <c r="C49" s="9" t="s">
        <v>74</v>
      </c>
      <c r="D49" s="9" t="s">
        <v>44</v>
      </c>
      <c r="E49" s="9" t="s">
        <v>45</v>
      </c>
      <c r="F49" s="17">
        <f t="shared" si="15"/>
        <v>7261.0783408734596</v>
      </c>
      <c r="G49" s="17">
        <f t="shared" si="8"/>
        <v>2194</v>
      </c>
      <c r="H49" s="73">
        <f>_xlfn.XLOOKUP(Calculations!$E49,Inputs!$B$225:$B$251,Inputs!$I$225:$I$251,FALSE)</f>
        <v>0</v>
      </c>
      <c r="I49" s="74">
        <f>_xlfn.XLOOKUP(E49,Inputs!$B$260:$B$286,Inputs!$C$260:$C$286,FALSE)</f>
        <v>0</v>
      </c>
      <c r="J49" s="73">
        <f>_xlfn.XLOOKUP($E49,Inputs!$C$68:$C$94,Inputs!$G$68:$G$94,FALSE)</f>
        <v>449.93433499999998</v>
      </c>
      <c r="K49" s="74">
        <f>_xlfn.XLOOKUP($E49,Inputs!$C$68:$C$94,Inputs!$G$68:$G$94,FALSE)</f>
        <v>449.93433499999998</v>
      </c>
      <c r="L49" s="18">
        <f t="shared" si="9"/>
        <v>0</v>
      </c>
      <c r="M49" s="19">
        <f t="shared" si="10"/>
        <v>0</v>
      </c>
      <c r="N49" s="18"/>
      <c r="O49" s="18">
        <f t="shared" si="11"/>
        <v>0</v>
      </c>
      <c r="P49" s="18"/>
      <c r="Q49" s="20">
        <f t="shared" si="12"/>
        <v>0</v>
      </c>
      <c r="R49" s="18"/>
      <c r="S49" s="18">
        <f t="shared" si="13"/>
        <v>0</v>
      </c>
      <c r="T49"/>
      <c r="U49" s="40">
        <f t="shared" si="14"/>
        <v>0</v>
      </c>
    </row>
    <row r="50" spans="1:21" s="22" customFormat="1">
      <c r="A50"/>
      <c r="B50" s="9" t="s">
        <v>73</v>
      </c>
      <c r="C50" s="9" t="s">
        <v>74</v>
      </c>
      <c r="D50" s="9" t="s">
        <v>85</v>
      </c>
      <c r="E50" s="9" t="s">
        <v>41</v>
      </c>
      <c r="F50" s="17">
        <f t="shared" si="15"/>
        <v>7261.0783408734596</v>
      </c>
      <c r="G50" s="17">
        <f t="shared" si="8"/>
        <v>2194</v>
      </c>
      <c r="H50" s="73">
        <f>_xlfn.XLOOKUP(Calculations!$E50,Inputs!$B$225:$B$251,Inputs!$I$225:$I$251,FALSE)</f>
        <v>3.0979999999999999</v>
      </c>
      <c r="I50" s="74">
        <f>_xlfn.XLOOKUP(E50,Inputs!$B$260:$B$286,Inputs!$C$260:$C$286,FALSE)</f>
        <v>0</v>
      </c>
      <c r="J50" s="73">
        <f>_xlfn.XLOOKUP($E50,Inputs!$C$68:$C$94,Inputs!$G$68:$G$94,FALSE)</f>
        <v>566.046727285614</v>
      </c>
      <c r="K50" s="74">
        <f>_xlfn.XLOOKUP($E50,Inputs!$C$68:$C$94,Inputs!$G$68:$G$94,FALSE)</f>
        <v>566.046727285614</v>
      </c>
      <c r="L50" s="18">
        <f t="shared" si="9"/>
        <v>5.4730463946960004</v>
      </c>
      <c r="M50" s="19">
        <f t="shared" si="10"/>
        <v>0</v>
      </c>
      <c r="N50" s="18"/>
      <c r="O50" s="18">
        <f t="shared" si="11"/>
        <v>-5.4730463946960004</v>
      </c>
      <c r="P50" s="18"/>
      <c r="Q50" s="20">
        <f t="shared" si="12"/>
        <v>-39.740218635122702</v>
      </c>
      <c r="R50" s="18"/>
      <c r="S50" s="18">
        <f t="shared" si="13"/>
        <v>-45.701251430391103</v>
      </c>
      <c r="T50"/>
      <c r="U50" s="40">
        <f t="shared" si="14"/>
        <v>-2.0830105483314085E-2</v>
      </c>
    </row>
    <row r="51" spans="1:21" s="22" customFormat="1">
      <c r="A51"/>
      <c r="B51" s="9" t="s">
        <v>75</v>
      </c>
      <c r="C51" s="9" t="s">
        <v>76</v>
      </c>
      <c r="D51" s="9" t="s">
        <v>86</v>
      </c>
      <c r="E51" s="9" t="s">
        <v>54</v>
      </c>
      <c r="F51" s="17">
        <f t="shared" si="15"/>
        <v>7261.0783408734596</v>
      </c>
      <c r="G51" s="17">
        <f t="shared" si="8"/>
        <v>2194</v>
      </c>
      <c r="H51" s="73">
        <f>_xlfn.XLOOKUP(Calculations!$E51,Inputs!$B$225:$B$251,Inputs!$I$225:$I$251,FALSE)</f>
        <v>0</v>
      </c>
      <c r="I51" s="74">
        <f>_xlfn.XLOOKUP(E51,Inputs!$B$260:$B$286,Inputs!$C$260:$C$286,FALSE)</f>
        <v>0</v>
      </c>
      <c r="J51" s="73">
        <f>_xlfn.XLOOKUP($E51,Inputs!$C$68:$C$94,Inputs!$G$68:$G$94,FALSE)</f>
        <v>670.77</v>
      </c>
      <c r="K51" s="74">
        <f>_xlfn.XLOOKUP($E51,Inputs!$C$68:$C$94,Inputs!$G$68:$G$94,FALSE)</f>
        <v>670.77</v>
      </c>
      <c r="L51" s="18">
        <f t="shared" si="9"/>
        <v>0</v>
      </c>
      <c r="M51" s="19">
        <f t="shared" si="10"/>
        <v>0</v>
      </c>
      <c r="N51" s="18"/>
      <c r="O51" s="18">
        <f t="shared" si="11"/>
        <v>0</v>
      </c>
      <c r="P51" s="18"/>
      <c r="Q51" s="20">
        <f t="shared" si="12"/>
        <v>0</v>
      </c>
      <c r="R51" s="18"/>
      <c r="S51" s="18">
        <f t="shared" si="13"/>
        <v>0</v>
      </c>
      <c r="T51"/>
      <c r="U51" s="40">
        <f t="shared" si="14"/>
        <v>0</v>
      </c>
    </row>
    <row r="52" spans="1:21" s="22" customFormat="1">
      <c r="A52"/>
      <c r="B52" s="9" t="s">
        <v>75</v>
      </c>
      <c r="C52" s="9" t="s">
        <v>76</v>
      </c>
      <c r="D52" s="9" t="s">
        <v>87</v>
      </c>
      <c r="E52" s="9" t="s">
        <v>64</v>
      </c>
      <c r="F52" s="17">
        <f t="shared" si="15"/>
        <v>7261.0783408734596</v>
      </c>
      <c r="G52" s="17">
        <f t="shared" si="8"/>
        <v>2194</v>
      </c>
      <c r="H52" s="73">
        <f>_xlfn.XLOOKUP(Calculations!$E52,Inputs!$B$225:$B$251,Inputs!$I$225:$I$251,FALSE)</f>
        <v>0</v>
      </c>
      <c r="I52" s="74">
        <f>_xlfn.XLOOKUP(E52,Inputs!$B$260:$B$286,Inputs!$C$260:$C$286,FALSE)</f>
        <v>0</v>
      </c>
      <c r="J52" s="73">
        <f>_xlfn.XLOOKUP($E52,Inputs!$C$68:$C$94,Inputs!$G$68:$G$94,FALSE)</f>
        <v>411.96</v>
      </c>
      <c r="K52" s="74">
        <f>_xlfn.XLOOKUP($E52,Inputs!$C$68:$C$94,Inputs!$G$68:$G$94,FALSE)</f>
        <v>411.96</v>
      </c>
      <c r="L52" s="18">
        <f t="shared" si="9"/>
        <v>0</v>
      </c>
      <c r="M52" s="19">
        <f t="shared" si="10"/>
        <v>0</v>
      </c>
      <c r="N52" s="18"/>
      <c r="O52" s="18">
        <f t="shared" si="11"/>
        <v>0</v>
      </c>
      <c r="P52" s="18"/>
      <c r="Q52" s="20">
        <f t="shared" si="12"/>
        <v>0</v>
      </c>
      <c r="R52" s="18"/>
      <c r="S52" s="18">
        <f t="shared" si="13"/>
        <v>0</v>
      </c>
      <c r="T52"/>
      <c r="U52" s="40">
        <f t="shared" si="14"/>
        <v>0</v>
      </c>
    </row>
    <row r="53" spans="1:21" s="22" customFormat="1">
      <c r="A53"/>
      <c r="B53" s="9" t="s">
        <v>75</v>
      </c>
      <c r="C53" s="9" t="s">
        <v>76</v>
      </c>
      <c r="D53" s="9" t="s">
        <v>88</v>
      </c>
      <c r="E53" s="9" t="s">
        <v>55</v>
      </c>
      <c r="F53" s="17">
        <f t="shared" si="15"/>
        <v>7261.0783408734596</v>
      </c>
      <c r="G53" s="17">
        <f t="shared" si="8"/>
        <v>2194</v>
      </c>
      <c r="H53" s="73">
        <f>_xlfn.XLOOKUP(Calculations!$E53,Inputs!$B$225:$B$251,Inputs!$I$225:$I$251,FALSE)</f>
        <v>0</v>
      </c>
      <c r="I53" s="74">
        <f>_xlfn.XLOOKUP(E53,Inputs!$B$260:$B$286,Inputs!$C$260:$C$286,FALSE)</f>
        <v>0</v>
      </c>
      <c r="J53" s="73">
        <f>_xlfn.XLOOKUP($E53,Inputs!$C$68:$C$94,Inputs!$G$68:$G$94,FALSE)</f>
        <v>144.80111891000001</v>
      </c>
      <c r="K53" s="74">
        <f>_xlfn.XLOOKUP($E53,Inputs!$C$68:$C$94,Inputs!$G$68:$G$94,FALSE)</f>
        <v>144.80111891000001</v>
      </c>
      <c r="L53" s="18">
        <f t="shared" si="9"/>
        <v>0</v>
      </c>
      <c r="M53" s="19">
        <f t="shared" si="10"/>
        <v>0</v>
      </c>
      <c r="N53" s="18"/>
      <c r="O53" s="18">
        <f t="shared" si="11"/>
        <v>0</v>
      </c>
      <c r="P53" s="18"/>
      <c r="Q53" s="20">
        <f t="shared" si="12"/>
        <v>0</v>
      </c>
      <c r="R53" s="18"/>
      <c r="S53" s="18">
        <f t="shared" si="13"/>
        <v>0</v>
      </c>
      <c r="T53"/>
      <c r="U53" s="40">
        <f t="shared" si="14"/>
        <v>0</v>
      </c>
    </row>
    <row r="54" spans="1:21" s="22" customFormat="1">
      <c r="A54"/>
      <c r="B54" s="9" t="s">
        <v>75</v>
      </c>
      <c r="C54" s="9" t="s">
        <v>76</v>
      </c>
      <c r="D54" s="9" t="s">
        <v>89</v>
      </c>
      <c r="E54" s="9" t="s">
        <v>58</v>
      </c>
      <c r="F54" s="17">
        <f t="shared" si="15"/>
        <v>7261.0783408734596</v>
      </c>
      <c r="G54" s="17">
        <f t="shared" si="8"/>
        <v>2194</v>
      </c>
      <c r="H54" s="73">
        <f>_xlfn.XLOOKUP(Calculations!$E54,Inputs!$B$225:$B$251,Inputs!$I$225:$I$251,FALSE)</f>
        <v>1.5109999999999999</v>
      </c>
      <c r="I54" s="74">
        <f>_xlfn.XLOOKUP(E54,Inputs!$B$260:$B$286,Inputs!$C$260:$C$286,FALSE)</f>
        <v>0</v>
      </c>
      <c r="J54" s="73">
        <f>_xlfn.XLOOKUP($E54,Inputs!$C$68:$C$94,Inputs!$G$68:$G$94,FALSE)</f>
        <v>661.24213101014436</v>
      </c>
      <c r="K54" s="74">
        <f>_xlfn.XLOOKUP($E54,Inputs!$C$68:$C$94,Inputs!$G$68:$G$94,FALSE)</f>
        <v>661.24213101014436</v>
      </c>
      <c r="L54" s="18">
        <f t="shared" si="9"/>
        <v>2.2850933555787285</v>
      </c>
      <c r="M54" s="19">
        <f t="shared" si="10"/>
        <v>0</v>
      </c>
      <c r="N54" s="18"/>
      <c r="O54" s="18">
        <f t="shared" si="11"/>
        <v>-2.2850933555787285</v>
      </c>
      <c r="P54" s="18"/>
      <c r="Q54" s="20">
        <f t="shared" si="12"/>
        <v>-16.592241871066562</v>
      </c>
      <c r="R54" s="18"/>
      <c r="S54" s="18">
        <f t="shared" si="13"/>
        <v>-19.081078151726544</v>
      </c>
      <c r="T54"/>
      <c r="U54" s="40">
        <f t="shared" si="14"/>
        <v>-8.6969362587632371E-3</v>
      </c>
    </row>
    <row r="55" spans="1:21" s="22" customFormat="1">
      <c r="A55"/>
      <c r="B55" s="9" t="s">
        <v>77</v>
      </c>
      <c r="C55" s="9" t="s">
        <v>76</v>
      </c>
      <c r="D55" s="9" t="s">
        <v>90</v>
      </c>
      <c r="E55" s="9" t="s">
        <v>42</v>
      </c>
      <c r="F55" s="17">
        <f t="shared" si="15"/>
        <v>7261.0783408734596</v>
      </c>
      <c r="G55" s="17">
        <f t="shared" si="8"/>
        <v>2194</v>
      </c>
      <c r="H55" s="73">
        <f>_xlfn.XLOOKUP(Calculations!$E55,Inputs!$B$225:$B$251,Inputs!$I$225:$I$251,FALSE)</f>
        <v>0</v>
      </c>
      <c r="I55" s="74">
        <f>_xlfn.XLOOKUP(E55,Inputs!$B$260:$B$286,Inputs!$C$260:$C$286,FALSE)</f>
        <v>0</v>
      </c>
      <c r="J55" s="73">
        <f>_xlfn.XLOOKUP($E55,Inputs!$C$68:$C$94,Inputs!$G$68:$G$94,FALSE)</f>
        <v>281.49</v>
      </c>
      <c r="K55" s="74">
        <f>_xlfn.XLOOKUP($E55,Inputs!$C$68:$C$94,Inputs!$G$68:$G$94,FALSE)</f>
        <v>281.49</v>
      </c>
      <c r="L55" s="18">
        <f t="shared" si="9"/>
        <v>0</v>
      </c>
      <c r="M55" s="19">
        <f t="shared" si="10"/>
        <v>0</v>
      </c>
      <c r="N55" s="18"/>
      <c r="O55" s="18">
        <f t="shared" si="11"/>
        <v>0</v>
      </c>
      <c r="P55" s="18"/>
      <c r="Q55" s="20">
        <f t="shared" si="12"/>
        <v>0</v>
      </c>
      <c r="R55" s="18"/>
      <c r="S55" s="18">
        <f t="shared" si="13"/>
        <v>0</v>
      </c>
      <c r="T55"/>
      <c r="U55" s="40">
        <f t="shared" si="14"/>
        <v>0</v>
      </c>
    </row>
    <row r="56" spans="1:21">
      <c r="A56"/>
      <c r="B56" s="9" t="s">
        <v>78</v>
      </c>
      <c r="C56" s="9" t="s">
        <v>74</v>
      </c>
      <c r="D56" s="9" t="s">
        <v>48</v>
      </c>
      <c r="E56" s="9" t="s">
        <v>49</v>
      </c>
      <c r="F56" s="17">
        <f t="shared" si="15"/>
        <v>7261.0783408734596</v>
      </c>
      <c r="G56" s="17">
        <f t="shared" si="8"/>
        <v>2194</v>
      </c>
      <c r="H56" s="73">
        <f>_xlfn.XLOOKUP(Calculations!$E56,Inputs!$B$225:$B$251,Inputs!$I$225:$I$251,FALSE)</f>
        <v>1.0029999999999999</v>
      </c>
      <c r="I56" s="74">
        <f>_xlfn.XLOOKUP(E56,Inputs!$B$260:$B$286,Inputs!$C$260:$C$286,FALSE)</f>
        <v>0</v>
      </c>
      <c r="J56" s="73">
        <f>_xlfn.XLOOKUP($E56,Inputs!$C$68:$C$94,Inputs!$G$68:$G$94,FALSE)</f>
        <v>1119</v>
      </c>
      <c r="K56" s="74">
        <f>_xlfn.XLOOKUP($E56,Inputs!$C$68:$C$94,Inputs!$G$68:$G$94,FALSE)</f>
        <v>1119</v>
      </c>
      <c r="L56" s="18">
        <f t="shared" si="9"/>
        <v>0.89633601429848064</v>
      </c>
      <c r="M56" s="19">
        <f t="shared" si="10"/>
        <v>0</v>
      </c>
      <c r="N56" s="18"/>
      <c r="O56" s="18">
        <f t="shared" si="11"/>
        <v>-0.89633601429848064</v>
      </c>
      <c r="P56" s="18"/>
      <c r="Q56" s="20">
        <f t="shared" si="12"/>
        <v>-6.5083660195675419</v>
      </c>
      <c r="R56" s="18"/>
      <c r="S56" s="18">
        <f t="shared" si="13"/>
        <v>-7.484620922502673</v>
      </c>
      <c r="U56" s="40">
        <f t="shared" si="14"/>
        <v>-3.4114042490896411E-3</v>
      </c>
    </row>
    <row r="57" spans="1:21">
      <c r="A57"/>
      <c r="B57" s="9" t="s">
        <v>75</v>
      </c>
      <c r="C57" s="9" t="s">
        <v>76</v>
      </c>
      <c r="D57" s="9" t="s">
        <v>91</v>
      </c>
      <c r="E57" s="9" t="s">
        <v>61</v>
      </c>
      <c r="F57" s="17">
        <f t="shared" si="15"/>
        <v>7261.0783408734596</v>
      </c>
      <c r="G57" s="17">
        <f t="shared" si="8"/>
        <v>2194</v>
      </c>
      <c r="H57" s="73">
        <f>_xlfn.XLOOKUP(Calculations!$E57,Inputs!$B$225:$B$251,Inputs!$I$225:$I$251,FALSE)</f>
        <v>0</v>
      </c>
      <c r="I57" s="74">
        <f>_xlfn.XLOOKUP(E57,Inputs!$B$260:$B$286,Inputs!$C$260:$C$286,FALSE)</f>
        <v>0</v>
      </c>
      <c r="J57" s="73">
        <f>_xlfn.XLOOKUP($E57,Inputs!$C$68:$C$94,Inputs!$G$68:$G$94,FALSE)</f>
        <v>3418.5202380000001</v>
      </c>
      <c r="K57" s="74">
        <f>_xlfn.XLOOKUP($E57,Inputs!$C$68:$C$94,Inputs!$G$68:$G$94,FALSE)</f>
        <v>3418.5202380000001</v>
      </c>
      <c r="L57" s="18">
        <f t="shared" si="9"/>
        <v>0</v>
      </c>
      <c r="M57" s="19">
        <f t="shared" si="10"/>
        <v>0</v>
      </c>
      <c r="N57" s="18"/>
      <c r="O57" s="18">
        <f t="shared" si="11"/>
        <v>0</v>
      </c>
      <c r="P57" s="18"/>
      <c r="Q57" s="20">
        <f t="shared" si="12"/>
        <v>0</v>
      </c>
      <c r="R57" s="18"/>
      <c r="S57" s="18">
        <f t="shared" si="13"/>
        <v>0</v>
      </c>
      <c r="U57" s="40">
        <f t="shared" si="14"/>
        <v>0</v>
      </c>
    </row>
    <row r="58" spans="1:21">
      <c r="A58"/>
      <c r="B58" s="9" t="s">
        <v>73</v>
      </c>
      <c r="C58" s="9" t="s">
        <v>74</v>
      </c>
      <c r="D58" s="9" t="s">
        <v>59</v>
      </c>
      <c r="E58" s="9" t="s">
        <v>60</v>
      </c>
      <c r="F58" s="17">
        <f t="shared" si="15"/>
        <v>7261.0783408734596</v>
      </c>
      <c r="G58" s="17">
        <f t="shared" si="8"/>
        <v>2194</v>
      </c>
      <c r="H58" s="73">
        <f>_xlfn.XLOOKUP(Calculations!$E58,Inputs!$B$225:$B$251,Inputs!$I$225:$I$251,FALSE)</f>
        <v>4.4349402099999997</v>
      </c>
      <c r="I58" s="74">
        <f>_xlfn.XLOOKUP(E58,Inputs!$B$260:$B$286,Inputs!$C$260:$C$286,FALSE)</f>
        <v>0</v>
      </c>
      <c r="J58" s="73">
        <f>_xlfn.XLOOKUP($E58,Inputs!$C$68:$C$94,Inputs!$G$68:$G$94,FALSE)</f>
        <v>5181</v>
      </c>
      <c r="K58" s="74">
        <f>_xlfn.XLOOKUP($E58,Inputs!$C$68:$C$94,Inputs!$G$68:$G$94,FALSE)</f>
        <v>5181</v>
      </c>
      <c r="L58" s="18">
        <f t="shared" si="9"/>
        <v>0.85600081258444316</v>
      </c>
      <c r="M58" s="19">
        <f t="shared" si="10"/>
        <v>0</v>
      </c>
      <c r="N58" s="18"/>
      <c r="O58" s="18">
        <f t="shared" si="11"/>
        <v>-0.85600081258444316</v>
      </c>
      <c r="P58" s="18"/>
      <c r="Q58" s="20">
        <f t="shared" si="12"/>
        <v>-6.215488960026982</v>
      </c>
      <c r="R58" s="18"/>
      <c r="S58" s="18">
        <f t="shared" si="13"/>
        <v>-7.1478123040310289</v>
      </c>
      <c r="U58" s="40">
        <f t="shared" si="14"/>
        <v>-3.2578907493304599E-3</v>
      </c>
    </row>
    <row r="59" spans="1:21">
      <c r="A59"/>
      <c r="B59" s="9" t="s">
        <v>77</v>
      </c>
      <c r="C59" s="9" t="s">
        <v>76</v>
      </c>
      <c r="D59" s="9" t="s">
        <v>92</v>
      </c>
      <c r="E59" s="9" t="s">
        <v>56</v>
      </c>
      <c r="F59" s="17">
        <f t="shared" si="15"/>
        <v>7261.0783408734596</v>
      </c>
      <c r="G59" s="17">
        <f t="shared" si="8"/>
        <v>2194</v>
      </c>
      <c r="H59" s="73">
        <f>_xlfn.XLOOKUP(Calculations!$E59,Inputs!$B$225:$B$251,Inputs!$I$225:$I$251,FALSE)</f>
        <v>1.2589999999999999</v>
      </c>
      <c r="I59" s="74">
        <f>_xlfn.XLOOKUP(E59,Inputs!$B$260:$B$286,Inputs!$C$260:$C$286,FALSE)</f>
        <v>0</v>
      </c>
      <c r="J59" s="73">
        <f>_xlfn.XLOOKUP($E59,Inputs!$C$68:$C$94,Inputs!$G$68:$G$94,FALSE)</f>
        <v>1522.1762343288001</v>
      </c>
      <c r="K59" s="74">
        <f>_xlfn.XLOOKUP($E59,Inputs!$C$68:$C$94,Inputs!$G$68:$G$94,FALSE)</f>
        <v>1522.1762343288001</v>
      </c>
      <c r="L59" s="18">
        <f t="shared" si="9"/>
        <v>0.82710527966898195</v>
      </c>
      <c r="M59" s="19">
        <f t="shared" si="10"/>
        <v>0</v>
      </c>
      <c r="N59" s="18"/>
      <c r="O59" s="18">
        <f t="shared" si="11"/>
        <v>-0.82710527966898195</v>
      </c>
      <c r="P59" s="18"/>
      <c r="Q59" s="20">
        <f t="shared" si="12"/>
        <v>-6.0056762318265307</v>
      </c>
      <c r="R59" s="18"/>
      <c r="S59" s="18">
        <f t="shared" si="13"/>
        <v>-6.9065276666005095</v>
      </c>
      <c r="U59" s="40">
        <f t="shared" si="14"/>
        <v>-3.1479159829537417E-3</v>
      </c>
    </row>
    <row r="60" spans="1:21">
      <c r="A60"/>
      <c r="B60" s="9" t="s">
        <v>73</v>
      </c>
      <c r="C60" s="9" t="s">
        <v>74</v>
      </c>
      <c r="D60" s="9" t="s">
        <v>62</v>
      </c>
      <c r="E60" s="9" t="s">
        <v>63</v>
      </c>
      <c r="F60" s="17">
        <f t="shared" si="15"/>
        <v>7261.0783408734596</v>
      </c>
      <c r="G60" s="17">
        <f t="shared" si="8"/>
        <v>2194</v>
      </c>
      <c r="H60" s="73">
        <f>_xlfn.XLOOKUP(Calculations!$E60,Inputs!$B$225:$B$251,Inputs!$I$225:$I$251,FALSE)</f>
        <v>0</v>
      </c>
      <c r="I60" s="74">
        <f>_xlfn.XLOOKUP(E60,Inputs!$B$260:$B$286,Inputs!$C$260:$C$286,FALSE)</f>
        <v>0</v>
      </c>
      <c r="J60" s="73">
        <f>_xlfn.XLOOKUP($E60,Inputs!$C$68:$C$94,Inputs!$G$68:$G$94,FALSE)</f>
        <v>83</v>
      </c>
      <c r="K60" s="74">
        <f>_xlfn.XLOOKUP($E60,Inputs!$C$68:$C$94,Inputs!$G$68:$G$94,FALSE)</f>
        <v>83</v>
      </c>
      <c r="L60" s="18">
        <f t="shared" si="9"/>
        <v>0</v>
      </c>
      <c r="M60" s="19">
        <f t="shared" si="10"/>
        <v>0</v>
      </c>
      <c r="N60" s="18"/>
      <c r="O60" s="18">
        <f t="shared" si="11"/>
        <v>0</v>
      </c>
      <c r="P60" s="18"/>
      <c r="Q60" s="20">
        <f t="shared" si="12"/>
        <v>0</v>
      </c>
      <c r="R60" s="18"/>
      <c r="S60" s="18">
        <f t="shared" si="13"/>
        <v>0</v>
      </c>
      <c r="U60" s="40">
        <f t="shared" si="14"/>
        <v>0</v>
      </c>
    </row>
    <row r="61" spans="1:21">
      <c r="A61"/>
      <c r="B61" s="9" t="s">
        <v>73</v>
      </c>
      <c r="C61" s="9" t="s">
        <v>74</v>
      </c>
      <c r="D61" s="9" t="s">
        <v>93</v>
      </c>
      <c r="E61" s="9" t="s">
        <v>43</v>
      </c>
      <c r="F61" s="17">
        <f t="shared" si="15"/>
        <v>7261.0783408734596</v>
      </c>
      <c r="G61" s="17">
        <f t="shared" si="8"/>
        <v>2194</v>
      </c>
      <c r="H61" s="73">
        <f>_xlfn.XLOOKUP(Calculations!$E61,Inputs!$B$225:$B$251,Inputs!$I$225:$I$251,FALSE)</f>
        <v>1.2793853999999998</v>
      </c>
      <c r="I61" s="74">
        <f>_xlfn.XLOOKUP(E61,Inputs!$B$260:$B$286,Inputs!$C$260:$C$286,FALSE)</f>
        <v>0</v>
      </c>
      <c r="J61" s="73">
        <f>_xlfn.XLOOKUP($E61,Inputs!$C$68:$C$94,Inputs!$G$68:$G$94,FALSE)</f>
        <v>395.25848136197368</v>
      </c>
      <c r="K61" s="74">
        <f>_xlfn.XLOOKUP($E61,Inputs!$C$68:$C$94,Inputs!$G$68:$G$94,FALSE)</f>
        <v>395.25848136197368</v>
      </c>
      <c r="L61" s="18">
        <f t="shared" si="9"/>
        <v>3.2368322511170908</v>
      </c>
      <c r="M61" s="19">
        <f t="shared" si="10"/>
        <v>0</v>
      </c>
      <c r="N61" s="18"/>
      <c r="O61" s="18">
        <f t="shared" si="11"/>
        <v>-3.2368322511170908</v>
      </c>
      <c r="P61" s="18"/>
      <c r="Q61" s="20">
        <f t="shared" si="12"/>
        <v>-23.502892551626992</v>
      </c>
      <c r="R61" s="18"/>
      <c r="S61" s="18">
        <f t="shared" si="13"/>
        <v>-27.028326434371039</v>
      </c>
      <c r="U61" s="40">
        <f t="shared" si="14"/>
        <v>-1.2319200744927547E-2</v>
      </c>
    </row>
    <row r="62" spans="1:21">
      <c r="A62"/>
      <c r="B62" s="9" t="s">
        <v>78</v>
      </c>
      <c r="C62" s="9" t="s">
        <v>74</v>
      </c>
      <c r="D62" s="9" t="s">
        <v>94</v>
      </c>
      <c r="E62" s="9" t="s">
        <v>46</v>
      </c>
      <c r="F62" s="17">
        <f t="shared" si="15"/>
        <v>7261.0783408734596</v>
      </c>
      <c r="G62" s="17">
        <f t="shared" si="8"/>
        <v>2194</v>
      </c>
      <c r="H62" s="73">
        <f>_xlfn.XLOOKUP(Calculations!$E62,Inputs!$B$225:$B$251,Inputs!$I$225:$I$251,FALSE)</f>
        <v>1.7517223199999989</v>
      </c>
      <c r="I62" s="74">
        <f>_xlfn.XLOOKUP(E62,Inputs!$B$260:$B$286,Inputs!$C$260:$C$286,FALSE)</f>
        <v>0</v>
      </c>
      <c r="J62" s="73">
        <f>_xlfn.XLOOKUP($E62,Inputs!$C$68:$C$94,Inputs!$G$68:$G$94,FALSE)</f>
        <v>359.88903864095607</v>
      </c>
      <c r="K62" s="74">
        <f>_xlfn.XLOOKUP($E62,Inputs!$C$68:$C$94,Inputs!$G$68:$G$94,FALSE)</f>
        <v>359.88903864095607</v>
      </c>
      <c r="L62" s="18">
        <f t="shared" si="9"/>
        <v>4.8673955911938949</v>
      </c>
      <c r="M62" s="19">
        <f t="shared" si="10"/>
        <v>0</v>
      </c>
      <c r="N62" s="18"/>
      <c r="O62" s="18">
        <f t="shared" si="11"/>
        <v>-4.8673955911938949</v>
      </c>
      <c r="P62" s="18"/>
      <c r="Q62" s="20">
        <f t="shared" si="12"/>
        <v>-35.34254070368096</v>
      </c>
      <c r="R62" s="18"/>
      <c r="S62" s="18">
        <f t="shared" si="13"/>
        <v>-40.643921809233099</v>
      </c>
      <c r="U62" s="40">
        <f t="shared" si="14"/>
        <v>-1.8525032729823657E-2</v>
      </c>
    </row>
    <row r="63" spans="1:21">
      <c r="A63"/>
      <c r="B63" s="9" t="s">
        <v>73</v>
      </c>
      <c r="C63" s="9" t="s">
        <v>74</v>
      </c>
      <c r="D63" s="9" t="s">
        <v>95</v>
      </c>
      <c r="E63" s="9" t="s">
        <v>57</v>
      </c>
      <c r="F63" s="17">
        <f t="shared" si="15"/>
        <v>7261.0783408734596</v>
      </c>
      <c r="G63" s="17">
        <f t="shared" si="8"/>
        <v>2194</v>
      </c>
      <c r="H63" s="73">
        <f>_xlfn.XLOOKUP(Calculations!$E63,Inputs!$B$225:$B$251,Inputs!$I$225:$I$251,FALSE)</f>
        <v>4.22</v>
      </c>
      <c r="I63" s="74">
        <f>_xlfn.XLOOKUP(E63,Inputs!$B$260:$B$286,Inputs!$C$260:$C$286,FALSE)</f>
        <v>0</v>
      </c>
      <c r="J63" s="73">
        <f>_xlfn.XLOOKUP($E63,Inputs!$C$68:$C$94,Inputs!$G$68:$G$94,FALSE)</f>
        <v>1712</v>
      </c>
      <c r="K63" s="74">
        <f>_xlfn.XLOOKUP($E63,Inputs!$C$68:$C$94,Inputs!$G$68:$G$94,FALSE)</f>
        <v>1712</v>
      </c>
      <c r="L63" s="18">
        <f t="shared" si="9"/>
        <v>2.4649532710280373</v>
      </c>
      <c r="M63" s="19">
        <f t="shared" si="10"/>
        <v>0</v>
      </c>
      <c r="N63" s="18"/>
      <c r="O63" s="18">
        <f t="shared" si="11"/>
        <v>-2.4649532710280373</v>
      </c>
      <c r="P63" s="18"/>
      <c r="Q63" s="20">
        <f t="shared" si="12"/>
        <v>-17.89821880752687</v>
      </c>
      <c r="R63" s="18"/>
      <c r="S63" s="18">
        <f t="shared" si="13"/>
        <v>-20.582951628655898</v>
      </c>
      <c r="U63" s="40">
        <f t="shared" si="14"/>
        <v>-9.3814729392232895E-3</v>
      </c>
    </row>
    <row r="64" spans="1:21">
      <c r="A64"/>
      <c r="B64" s="9" t="s">
        <v>78</v>
      </c>
      <c r="C64" s="9" t="s">
        <v>74</v>
      </c>
      <c r="D64" s="9" t="s">
        <v>96</v>
      </c>
      <c r="E64" s="9" t="s">
        <v>50</v>
      </c>
      <c r="F64" s="17">
        <f t="shared" si="15"/>
        <v>7261.0783408734596</v>
      </c>
      <c r="G64" s="17">
        <f t="shared" si="8"/>
        <v>2194</v>
      </c>
      <c r="H64" s="73">
        <f>_xlfn.XLOOKUP(Calculations!$E64,Inputs!$B$225:$B$251,Inputs!$I$225:$I$251,FALSE)</f>
        <v>0.97699999999999998</v>
      </c>
      <c r="I64" s="74">
        <f>_xlfn.XLOOKUP(E64,Inputs!$B$260:$B$286,Inputs!$C$260:$C$286,FALSE)</f>
        <v>0</v>
      </c>
      <c r="J64" s="73">
        <f>_xlfn.XLOOKUP($E64,Inputs!$C$68:$C$94,Inputs!$G$68:$G$94,FALSE)</f>
        <v>8748</v>
      </c>
      <c r="K64" s="74">
        <f>_xlfn.XLOOKUP($E64,Inputs!$C$68:$C$94,Inputs!$G$68:$G$94,FALSE)</f>
        <v>8748</v>
      </c>
      <c r="L64" s="18">
        <f t="shared" si="9"/>
        <v>0.11168267032464563</v>
      </c>
      <c r="M64" s="19">
        <f t="shared" si="10"/>
        <v>0</v>
      </c>
      <c r="N64" s="18"/>
      <c r="O64" s="18">
        <f t="shared" si="11"/>
        <v>-0.11168267032464563</v>
      </c>
      <c r="P64" s="18"/>
      <c r="Q64" s="20">
        <f t="shared" si="12"/>
        <v>-0.81093661854519539</v>
      </c>
      <c r="R64" s="18"/>
      <c r="S64" s="18">
        <f t="shared" si="13"/>
        <v>-0.93257711132697463</v>
      </c>
      <c r="U64" s="40">
        <f t="shared" si="14"/>
        <v>-4.2505793588285077E-4</v>
      </c>
    </row>
    <row r="65" spans="1:21">
      <c r="A65"/>
      <c r="B65" s="9" t="s">
        <v>73</v>
      </c>
      <c r="C65" s="9" t="s">
        <v>74</v>
      </c>
      <c r="D65" s="9" t="s">
        <v>97</v>
      </c>
      <c r="E65" s="9" t="s">
        <v>65</v>
      </c>
      <c r="F65" s="17">
        <f t="shared" si="15"/>
        <v>7261.0783408734596</v>
      </c>
      <c r="G65" s="17">
        <f t="shared" si="8"/>
        <v>2194</v>
      </c>
      <c r="H65" s="73">
        <f>_xlfn.XLOOKUP(Calculations!$E65,Inputs!$B$225:$B$251,Inputs!$I$225:$I$251,FALSE)</f>
        <v>0</v>
      </c>
      <c r="I65" s="74">
        <f>_xlfn.XLOOKUP(E65,Inputs!$B$260:$B$286,Inputs!$C$260:$C$286,FALSE)</f>
        <v>0</v>
      </c>
      <c r="J65" s="73">
        <f>_xlfn.XLOOKUP($E65,Inputs!$C$68:$C$94,Inputs!$G$68:$G$94,FALSE)</f>
        <v>414.73349252000003</v>
      </c>
      <c r="K65" s="74">
        <f>_xlfn.XLOOKUP($E65,Inputs!$C$68:$C$94,Inputs!$G$68:$G$94,FALSE)</f>
        <v>414.73349252000003</v>
      </c>
      <c r="L65" s="18">
        <f t="shared" si="9"/>
        <v>0</v>
      </c>
      <c r="M65" s="19">
        <f t="shared" si="10"/>
        <v>0</v>
      </c>
      <c r="N65" s="18"/>
      <c r="O65" s="18">
        <f t="shared" si="11"/>
        <v>0</v>
      </c>
      <c r="P65" s="18"/>
      <c r="Q65" s="20">
        <f t="shared" si="12"/>
        <v>0</v>
      </c>
      <c r="R65" s="18"/>
      <c r="S65" s="18">
        <f t="shared" si="13"/>
        <v>0</v>
      </c>
      <c r="U65" s="40">
        <f t="shared" si="14"/>
        <v>0</v>
      </c>
    </row>
    <row r="66" spans="1:21">
      <c r="A66"/>
      <c r="B66" s="9" t="s">
        <v>73</v>
      </c>
      <c r="C66" s="9" t="s">
        <v>74</v>
      </c>
      <c r="D66" s="9" t="s">
        <v>98</v>
      </c>
      <c r="E66" s="9" t="s">
        <v>53</v>
      </c>
      <c r="F66" s="17">
        <f t="shared" si="15"/>
        <v>7261.0783408734596</v>
      </c>
      <c r="G66" s="17">
        <f t="shared" si="8"/>
        <v>2194</v>
      </c>
      <c r="H66" s="73">
        <f>_xlfn.XLOOKUP(Calculations!$E66,Inputs!$B$225:$B$251,Inputs!$I$225:$I$251,FALSE)</f>
        <v>5.1736330799999983</v>
      </c>
      <c r="I66" s="74">
        <f>_xlfn.XLOOKUP(E66,Inputs!$B$260:$B$286,Inputs!$C$260:$C$286,FALSE)</f>
        <v>0</v>
      </c>
      <c r="J66" s="73">
        <f>_xlfn.XLOOKUP($E66,Inputs!$C$68:$C$94,Inputs!$G$68:$G$94,FALSE)</f>
        <v>1336.03</v>
      </c>
      <c r="K66" s="74">
        <f>_xlfn.XLOOKUP($E66,Inputs!$C$68:$C$94,Inputs!$G$68:$G$94,FALSE)</f>
        <v>1336.03</v>
      </c>
      <c r="L66" s="18">
        <f t="shared" si="9"/>
        <v>3.8723928953691149</v>
      </c>
      <c r="M66" s="19">
        <f t="shared" si="10"/>
        <v>0</v>
      </c>
      <c r="N66" s="18"/>
      <c r="O66" s="18">
        <f t="shared" si="11"/>
        <v>-3.8723928953691149</v>
      </c>
      <c r="P66" s="18"/>
      <c r="Q66" s="20">
        <f t="shared" si="12"/>
        <v>-28.117748179916944</v>
      </c>
      <c r="R66" s="18"/>
      <c r="S66" s="18">
        <f t="shared" si="13"/>
        <v>-32.335410406904487</v>
      </c>
      <c r="U66" s="40">
        <f t="shared" si="14"/>
        <v>-1.4738108663128755E-2</v>
      </c>
    </row>
    <row r="67" spans="1:21">
      <c r="A67"/>
      <c r="B67" s="9" t="s">
        <v>73</v>
      </c>
      <c r="C67" s="9" t="s">
        <v>74</v>
      </c>
      <c r="D67" s="9" t="s">
        <v>99</v>
      </c>
      <c r="E67" s="9" t="s">
        <v>66</v>
      </c>
      <c r="F67" s="17">
        <f t="shared" si="15"/>
        <v>7261.0783408734596</v>
      </c>
      <c r="G67" s="17">
        <f t="shared" si="8"/>
        <v>2194</v>
      </c>
      <c r="H67" s="73">
        <f>_xlfn.XLOOKUP(Calculations!$E67,Inputs!$B$225:$B$251,Inputs!$I$225:$I$251,FALSE)</f>
        <v>1.6328936347826091</v>
      </c>
      <c r="I67" s="74">
        <f>_xlfn.XLOOKUP(E67,Inputs!$B$260:$B$286,Inputs!$C$260:$C$286,FALSE)</f>
        <v>0</v>
      </c>
      <c r="J67" s="73">
        <f>_xlfn.XLOOKUP($E67,Inputs!$C$68:$C$94,Inputs!$G$68:$G$94,FALSE)</f>
        <v>2393.94</v>
      </c>
      <c r="K67" s="74">
        <f>_xlfn.XLOOKUP($E67,Inputs!$C$68:$C$94,Inputs!$G$68:$G$94,FALSE)</f>
        <v>2393.94</v>
      </c>
      <c r="L67" s="18">
        <f t="shared" si="9"/>
        <v>0.68209463678396665</v>
      </c>
      <c r="M67" s="19">
        <f t="shared" si="10"/>
        <v>0</v>
      </c>
      <c r="N67" s="18"/>
      <c r="O67" s="18">
        <f t="shared" si="11"/>
        <v>-0.68209463678396665</v>
      </c>
      <c r="P67" s="18"/>
      <c r="Q67" s="20">
        <f t="shared" si="12"/>
        <v>-4.9527425935780096</v>
      </c>
      <c r="R67" s="18"/>
      <c r="S67" s="18">
        <f t="shared" si="13"/>
        <v>-5.6956539826147106</v>
      </c>
      <c r="U67" s="40">
        <f t="shared" si="14"/>
        <v>-2.5960136657314087E-3</v>
      </c>
    </row>
    <row r="68" spans="1:21">
      <c r="A68"/>
      <c r="B68" s="9" t="s">
        <v>75</v>
      </c>
      <c r="C68" s="9" t="s">
        <v>76</v>
      </c>
      <c r="D68" s="9" t="s">
        <v>39</v>
      </c>
      <c r="E68" s="9" t="s">
        <v>40</v>
      </c>
      <c r="F68" s="17">
        <f t="shared" si="15"/>
        <v>7261.0783408734596</v>
      </c>
      <c r="G68" s="17">
        <f t="shared" si="8"/>
        <v>2194</v>
      </c>
      <c r="H68" s="73">
        <f>_xlfn.XLOOKUP(Calculations!$E68,Inputs!$B$225:$B$251,Inputs!$I$225:$I$251,FALSE)</f>
        <v>2.1865304599999997</v>
      </c>
      <c r="I68" s="74">
        <f>_xlfn.XLOOKUP(E68,Inputs!$B$260:$B$286,Inputs!$C$260:$C$286,FALSE)</f>
        <v>0</v>
      </c>
      <c r="J68" s="73">
        <f>_xlfn.XLOOKUP($E68,Inputs!$C$68:$C$94,Inputs!$G$68:$G$94,FALSE)</f>
        <v>254</v>
      </c>
      <c r="K68" s="74">
        <f>_xlfn.XLOOKUP($E68,Inputs!$C$68:$C$94,Inputs!$G$68:$G$94,FALSE)</f>
        <v>254</v>
      </c>
      <c r="L68" s="18">
        <f t="shared" si="9"/>
        <v>8.6083876377952748</v>
      </c>
      <c r="M68" s="19">
        <f t="shared" si="10"/>
        <v>0</v>
      </c>
      <c r="N68" s="18"/>
      <c r="O68" s="18">
        <f t="shared" si="11"/>
        <v>-8.6083876377952748</v>
      </c>
      <c r="P68" s="18"/>
      <c r="Q68" s="20">
        <f t="shared" si="12"/>
        <v>-62.50617702663812</v>
      </c>
      <c r="R68" s="18"/>
      <c r="S68" s="18">
        <f t="shared" si="13"/>
        <v>-71.882103580633839</v>
      </c>
      <c r="U68" s="40">
        <f t="shared" si="14"/>
        <v>-3.2763037183515878E-2</v>
      </c>
    </row>
    <row r="69" spans="1:21">
      <c r="A69"/>
      <c r="B69"/>
      <c r="H69" s="5"/>
      <c r="I69" s="39"/>
    </row>
    <row r="70" spans="1:21">
      <c r="A70"/>
      <c r="B70"/>
      <c r="H70" s="5"/>
      <c r="I70" s="39"/>
    </row>
    <row r="71" spans="1:21">
      <c r="A71"/>
      <c r="B71"/>
      <c r="H71" s="5"/>
      <c r="I71" s="39"/>
    </row>
    <row r="72" spans="1:21">
      <c r="A72"/>
      <c r="B72"/>
      <c r="H72" s="5"/>
      <c r="I72" s="39"/>
    </row>
    <row r="73" spans="1:21">
      <c r="A73"/>
      <c r="B73"/>
      <c r="H73" s="5"/>
      <c r="I73" s="39"/>
    </row>
    <row r="74" spans="1:21">
      <c r="A74"/>
      <c r="B74"/>
      <c r="H74" s="5"/>
      <c r="I74" s="39"/>
    </row>
    <row r="75" spans="1:21">
      <c r="A75"/>
      <c r="B75"/>
      <c r="H75" s="5"/>
      <c r="I75" s="3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582C-197C-4BB8-9900-AE5660010890}">
  <sheetPr>
    <tabColor rgb="FF006553"/>
  </sheetPr>
  <dimension ref="A1:Q286"/>
  <sheetViews>
    <sheetView showGridLines="0" zoomScale="70" zoomScaleNormal="70" workbookViewId="0"/>
  </sheetViews>
  <sheetFormatPr defaultRowHeight="15"/>
  <cols>
    <col min="1" max="1" width="33.5703125" customWidth="1"/>
    <col min="2" max="2" width="36.28515625" customWidth="1"/>
    <col min="3" max="3" width="24.7109375" customWidth="1"/>
    <col min="4" max="4" width="15.140625" customWidth="1"/>
    <col min="5" max="5" width="10.85546875" customWidth="1"/>
    <col min="6" max="6" width="11.7109375" bestFit="1" customWidth="1"/>
    <col min="7" max="7" width="15.85546875" customWidth="1"/>
    <col min="8" max="9" width="12" bestFit="1" customWidth="1"/>
    <col min="10" max="10" width="28" customWidth="1"/>
    <col min="11" max="11" width="11.85546875" bestFit="1" customWidth="1"/>
    <col min="12" max="12" width="14.140625" customWidth="1"/>
    <col min="13" max="14" width="11.5703125" bestFit="1" customWidth="1"/>
    <col min="15" max="15" width="18.5703125" customWidth="1"/>
    <col min="16" max="16" width="11.5703125" bestFit="1" customWidth="1"/>
    <col min="19" max="19" width="22.5703125" customWidth="1"/>
  </cols>
  <sheetData>
    <row r="1" spans="1:16" ht="26.25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5" spans="1:16" ht="18.75">
      <c r="A5" s="49" t="s">
        <v>124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>
      <c r="E6" s="3"/>
      <c r="F6" s="4"/>
      <c r="G6" s="3"/>
    </row>
    <row r="7" spans="1:16">
      <c r="D7" s="2"/>
      <c r="E7" s="2"/>
      <c r="F7" s="2"/>
      <c r="G7" s="3"/>
    </row>
    <row r="8" spans="1:16">
      <c r="B8" s="30" t="s">
        <v>114</v>
      </c>
      <c r="C8" s="47" t="s">
        <v>135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B9" s="30" t="s">
        <v>113</v>
      </c>
      <c r="C9" s="9" t="s">
        <v>115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B10" s="30" t="s">
        <v>116</v>
      </c>
      <c r="C10" s="9" t="s">
        <v>117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B11" s="30" t="s">
        <v>136</v>
      </c>
      <c r="C11" s="9" t="s">
        <v>189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>
      <c r="H12" s="97"/>
      <c r="I12" s="97"/>
      <c r="J12" s="97"/>
      <c r="K12" s="97"/>
    </row>
    <row r="13" spans="1:16">
      <c r="B13" s="52" t="s">
        <v>100</v>
      </c>
      <c r="C13" s="52"/>
      <c r="D13" s="52"/>
      <c r="E13" s="52"/>
      <c r="F13" s="66">
        <v>7261.0783408734596</v>
      </c>
      <c r="H13" s="97"/>
      <c r="I13" s="97"/>
      <c r="J13" s="97"/>
      <c r="K13" s="97"/>
    </row>
    <row r="14" spans="1:16">
      <c r="B14" s="52"/>
      <c r="C14" s="52"/>
      <c r="D14" s="52"/>
      <c r="E14" s="52"/>
      <c r="F14" s="65"/>
      <c r="G14" s="3"/>
      <c r="H14" s="97"/>
      <c r="I14" s="97"/>
      <c r="J14" s="97"/>
      <c r="K14" s="97"/>
    </row>
    <row r="15" spans="1:16">
      <c r="B15" s="52" t="s">
        <v>188</v>
      </c>
      <c r="C15" s="52"/>
      <c r="D15" s="52"/>
      <c r="E15" s="52"/>
      <c r="F15" s="66">
        <v>2194</v>
      </c>
      <c r="G15" s="3"/>
      <c r="H15" s="97"/>
      <c r="I15" s="97"/>
      <c r="J15" s="97"/>
      <c r="K15" s="97"/>
    </row>
    <row r="16" spans="1:16">
      <c r="C16" s="52"/>
      <c r="D16" s="52"/>
      <c r="E16" s="52"/>
      <c r="F16" s="51"/>
      <c r="G16" s="3"/>
      <c r="H16" s="97"/>
      <c r="I16" s="97"/>
      <c r="J16" s="97"/>
      <c r="K16" s="97"/>
    </row>
    <row r="17" spans="1:16">
      <c r="B17" s="43" t="s">
        <v>118</v>
      </c>
      <c r="C17" s="52"/>
      <c r="D17" s="52"/>
      <c r="E17" s="52"/>
      <c r="F17" s="67">
        <v>0.15</v>
      </c>
      <c r="H17" s="97"/>
      <c r="I17" s="97"/>
      <c r="J17" s="97"/>
      <c r="K17" s="97"/>
    </row>
    <row r="21" spans="1:16" ht="18.75">
      <c r="A21" s="49" t="s">
        <v>109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3" spans="1:16">
      <c r="B23" s="30" t="s">
        <v>101</v>
      </c>
      <c r="C23" s="9" t="s">
        <v>105</v>
      </c>
      <c r="D23" s="9"/>
      <c r="E23" s="9"/>
      <c r="F23" s="9"/>
      <c r="G23" s="9"/>
    </row>
    <row r="24" spans="1:16">
      <c r="B24" s="30" t="s">
        <v>106</v>
      </c>
      <c r="C24" s="9" t="s">
        <v>107</v>
      </c>
      <c r="D24" s="9"/>
      <c r="E24" s="9"/>
      <c r="F24" s="9"/>
      <c r="G24" s="9"/>
    </row>
    <row r="25" spans="1:16">
      <c r="B25" s="30" t="s">
        <v>108</v>
      </c>
      <c r="C25" s="9" t="s">
        <v>109</v>
      </c>
      <c r="D25" s="9"/>
      <c r="E25" s="9"/>
      <c r="F25" s="9"/>
      <c r="G25" s="9"/>
    </row>
    <row r="26" spans="1:16">
      <c r="B26" s="30" t="s">
        <v>102</v>
      </c>
      <c r="C26" s="9" t="s">
        <v>110</v>
      </c>
      <c r="D26" s="9"/>
      <c r="E26" s="9"/>
      <c r="F26" s="9"/>
      <c r="G26" s="9"/>
    </row>
    <row r="29" spans="1:16">
      <c r="N29" s="1"/>
    </row>
    <row r="30" spans="1:16">
      <c r="B30" s="10" t="s">
        <v>70</v>
      </c>
      <c r="C30" s="10" t="s">
        <v>7</v>
      </c>
      <c r="D30" s="11">
        <v>2017</v>
      </c>
      <c r="E30" s="11">
        <v>2018</v>
      </c>
      <c r="F30" s="11">
        <v>2019</v>
      </c>
      <c r="G30" s="11">
        <v>2020</v>
      </c>
      <c r="H30" s="11">
        <v>2021</v>
      </c>
    </row>
    <row r="31" spans="1:16">
      <c r="B31" s="9" t="s">
        <v>81</v>
      </c>
      <c r="C31" s="9" t="s">
        <v>52</v>
      </c>
      <c r="D31" s="66">
        <v>777.25232168999992</v>
      </c>
      <c r="E31" s="66">
        <v>806.85445382</v>
      </c>
      <c r="F31" s="66">
        <v>817.31354701999999</v>
      </c>
      <c r="G31" s="66">
        <v>840.82989579999992</v>
      </c>
      <c r="H31" s="66">
        <v>836.07905241999993</v>
      </c>
      <c r="O31" s="13"/>
    </row>
    <row r="32" spans="1:16">
      <c r="B32" s="9" t="s">
        <v>82</v>
      </c>
      <c r="C32" s="9" t="s">
        <v>47</v>
      </c>
      <c r="D32" s="66">
        <v>1364.104063967</v>
      </c>
      <c r="E32" s="66">
        <v>1400.3903820435</v>
      </c>
      <c r="F32" s="66">
        <v>1419.4069752959999</v>
      </c>
      <c r="G32" s="66">
        <v>1431.122207033</v>
      </c>
      <c r="H32" s="66">
        <v>1385.4317767519999</v>
      </c>
      <c r="I32" s="97"/>
      <c r="O32" s="13"/>
    </row>
    <row r="33" spans="2:15">
      <c r="B33" s="9" t="s">
        <v>83</v>
      </c>
      <c r="C33" s="9" t="s">
        <v>37</v>
      </c>
      <c r="D33" s="66">
        <v>53.749000000000002</v>
      </c>
      <c r="E33" s="66">
        <v>55.003026000000013</v>
      </c>
      <c r="F33" s="66">
        <v>55.269545000000001</v>
      </c>
      <c r="G33" s="66">
        <v>54.8</v>
      </c>
      <c r="H33" s="66">
        <v>53.194000000000003</v>
      </c>
      <c r="I33" s="97"/>
      <c r="O33" s="13"/>
    </row>
    <row r="34" spans="2:15">
      <c r="B34" s="9" t="s">
        <v>67</v>
      </c>
      <c r="C34" s="9" t="s">
        <v>68</v>
      </c>
      <c r="D34" s="66">
        <v>115.3</v>
      </c>
      <c r="E34" s="66">
        <v>115.2</v>
      </c>
      <c r="F34" s="66">
        <v>118.2</v>
      </c>
      <c r="G34" s="66">
        <v>121.6</v>
      </c>
      <c r="H34" s="66">
        <v>119.3</v>
      </c>
      <c r="I34" s="97"/>
      <c r="O34" s="13"/>
    </row>
    <row r="35" spans="2:15">
      <c r="B35" s="9" t="s">
        <v>190</v>
      </c>
      <c r="C35" s="9" t="s">
        <v>51</v>
      </c>
      <c r="D35" s="66">
        <v>577.65</v>
      </c>
      <c r="E35" s="66">
        <v>591.1</v>
      </c>
      <c r="F35" s="66">
        <v>612.18767100000002</v>
      </c>
      <c r="G35" s="66">
        <v>648.77275299999997</v>
      </c>
      <c r="H35" s="66">
        <v>672.35199999999998</v>
      </c>
      <c r="I35" s="97"/>
      <c r="O35" s="13"/>
    </row>
    <row r="36" spans="2:15">
      <c r="B36" s="9" t="s">
        <v>34</v>
      </c>
      <c r="C36" s="9" t="s">
        <v>38</v>
      </c>
      <c r="D36" s="66">
        <v>591.48592099999996</v>
      </c>
      <c r="E36" s="66">
        <v>580.732349</v>
      </c>
      <c r="F36" s="66">
        <v>560.25554599999998</v>
      </c>
      <c r="G36" s="66">
        <v>652.05730900000003</v>
      </c>
      <c r="H36" s="66">
        <v>659.28655800000001</v>
      </c>
      <c r="I36" s="97"/>
      <c r="O36" s="13"/>
    </row>
    <row r="37" spans="2:15">
      <c r="B37" s="9" t="s">
        <v>84</v>
      </c>
      <c r="C37" s="9" t="s">
        <v>69</v>
      </c>
      <c r="D37" s="66">
        <v>301.7</v>
      </c>
      <c r="E37" s="66">
        <v>308.68151881</v>
      </c>
      <c r="F37" s="66">
        <v>306.3</v>
      </c>
      <c r="G37" s="66">
        <v>310.60000000000002</v>
      </c>
      <c r="H37" s="66">
        <v>310.81099999999998</v>
      </c>
      <c r="I37" s="97"/>
      <c r="O37" s="13"/>
    </row>
    <row r="38" spans="2:15">
      <c r="B38" s="9" t="s">
        <v>44</v>
      </c>
      <c r="C38" s="9" t="s">
        <v>45</v>
      </c>
      <c r="D38" s="66">
        <v>433</v>
      </c>
      <c r="E38" s="66">
        <v>442.28800000000001</v>
      </c>
      <c r="F38" s="66">
        <v>446.69161300000002</v>
      </c>
      <c r="G38" s="66">
        <v>449.93433499999998</v>
      </c>
      <c r="H38" s="66">
        <v>454.21508699999993</v>
      </c>
      <c r="I38" s="97"/>
      <c r="O38" s="13"/>
    </row>
    <row r="39" spans="2:15">
      <c r="B39" s="9" t="s">
        <v>103</v>
      </c>
      <c r="C39" s="31" t="s">
        <v>56</v>
      </c>
      <c r="D39" s="66">
        <v>268.60281600402999</v>
      </c>
      <c r="E39" s="66">
        <v>264.62211692914002</v>
      </c>
      <c r="F39" s="66">
        <v>267.49207221515002</v>
      </c>
      <c r="G39" s="66">
        <v>267.10639612597998</v>
      </c>
      <c r="H39" s="66">
        <v>262.76214599833997</v>
      </c>
      <c r="I39" s="97"/>
      <c r="O39" s="13"/>
    </row>
    <row r="40" spans="2:15">
      <c r="B40" s="9" t="s">
        <v>85</v>
      </c>
      <c r="C40" s="9" t="s">
        <v>41</v>
      </c>
      <c r="D40" s="66">
        <v>557.73098240418301</v>
      </c>
      <c r="E40" s="66">
        <v>564.93328062000001</v>
      </c>
      <c r="F40" s="66">
        <v>565.47</v>
      </c>
      <c r="G40" s="66">
        <v>566.046727285614</v>
      </c>
      <c r="H40" s="66">
        <v>567.98608360849994</v>
      </c>
      <c r="I40" s="97"/>
      <c r="O40" s="13"/>
    </row>
    <row r="41" spans="2:15">
      <c r="B41" s="9" t="s">
        <v>86</v>
      </c>
      <c r="C41" s="9" t="s">
        <v>54</v>
      </c>
      <c r="D41" s="66">
        <v>635</v>
      </c>
      <c r="E41" s="66">
        <v>630</v>
      </c>
      <c r="F41" s="66">
        <v>633</v>
      </c>
      <c r="G41" s="66">
        <v>670.77</v>
      </c>
      <c r="H41" s="66">
        <v>665.8</v>
      </c>
      <c r="I41" s="97"/>
      <c r="O41" s="13"/>
    </row>
    <row r="42" spans="2:15">
      <c r="B42" s="9" t="s">
        <v>87</v>
      </c>
      <c r="C42" s="9" t="s">
        <v>64</v>
      </c>
      <c r="D42" s="66">
        <v>395</v>
      </c>
      <c r="E42" s="66">
        <v>398.33</v>
      </c>
      <c r="F42" s="66">
        <v>410.05652400000002</v>
      </c>
      <c r="G42" s="66">
        <v>411.96</v>
      </c>
      <c r="H42" s="66">
        <v>417.85663199999999</v>
      </c>
      <c r="I42" s="97"/>
      <c r="O42" s="13"/>
    </row>
    <row r="43" spans="2:15">
      <c r="B43" s="9" t="s">
        <v>88</v>
      </c>
      <c r="C43" s="9" t="s">
        <v>55</v>
      </c>
      <c r="D43" s="66">
        <v>145.02004246999999</v>
      </c>
      <c r="E43" s="66">
        <v>145.74963044399999</v>
      </c>
      <c r="F43" s="66">
        <v>148.30629999999999</v>
      </c>
      <c r="G43" s="66">
        <v>144.80111891000001</v>
      </c>
      <c r="H43" s="66">
        <v>141.44800000000001</v>
      </c>
      <c r="I43" s="97"/>
      <c r="O43" s="13"/>
    </row>
    <row r="44" spans="2:15">
      <c r="B44" s="9" t="s">
        <v>89</v>
      </c>
      <c r="C44" s="9" t="s">
        <v>58</v>
      </c>
      <c r="D44" s="66">
        <v>651</v>
      </c>
      <c r="E44" s="66">
        <v>660.61984988865584</v>
      </c>
      <c r="F44" s="66">
        <v>673.48030625120839</v>
      </c>
      <c r="G44" s="66">
        <v>661.24213101014436</v>
      </c>
      <c r="H44" s="66">
        <v>666.97989958339235</v>
      </c>
      <c r="I44" s="97"/>
      <c r="O44" s="13"/>
    </row>
    <row r="45" spans="2:15">
      <c r="B45" s="9" t="s">
        <v>90</v>
      </c>
      <c r="C45" s="9" t="s">
        <v>42</v>
      </c>
      <c r="D45" s="66">
        <v>242</v>
      </c>
      <c r="E45" s="66">
        <v>265.29751099999999</v>
      </c>
      <c r="F45" s="66">
        <v>254.326179</v>
      </c>
      <c r="G45" s="66">
        <v>281.49</v>
      </c>
      <c r="H45" s="66">
        <v>307.39999999999998</v>
      </c>
      <c r="I45" s="97"/>
      <c r="O45" s="13"/>
    </row>
    <row r="46" spans="2:15">
      <c r="B46" s="9" t="s">
        <v>48</v>
      </c>
      <c r="C46" s="9" t="s">
        <v>49</v>
      </c>
      <c r="D46" s="66">
        <v>1094</v>
      </c>
      <c r="E46" s="66">
        <v>1131</v>
      </c>
      <c r="F46" s="66">
        <v>1097</v>
      </c>
      <c r="G46" s="66">
        <v>1119</v>
      </c>
      <c r="H46" s="66">
        <v>999</v>
      </c>
      <c r="I46" s="97"/>
      <c r="O46" s="13"/>
    </row>
    <row r="47" spans="2:15">
      <c r="B47" s="9" t="s">
        <v>91</v>
      </c>
      <c r="C47" s="9" t="s">
        <v>61</v>
      </c>
      <c r="D47" s="66">
        <v>3226.3429639999999</v>
      </c>
      <c r="E47" s="66">
        <v>3308.2268439999998</v>
      </c>
      <c r="F47" s="66">
        <v>3317.1243760000002</v>
      </c>
      <c r="G47" s="66">
        <v>3418.5202380000001</v>
      </c>
      <c r="H47" s="66">
        <v>3383.7902479999998</v>
      </c>
      <c r="I47" s="97"/>
      <c r="O47" s="13"/>
    </row>
    <row r="48" spans="2:15">
      <c r="B48" s="9" t="s">
        <v>111</v>
      </c>
      <c r="C48" s="31" t="s">
        <v>56</v>
      </c>
      <c r="D48" s="66">
        <v>440.41622579000011</v>
      </c>
      <c r="E48" s="66">
        <v>448.86051325</v>
      </c>
      <c r="F48" s="66">
        <v>456.18812279999997</v>
      </c>
      <c r="G48" s="66">
        <v>467.89193210000008</v>
      </c>
      <c r="H48" s="66">
        <v>465.00721412399997</v>
      </c>
      <c r="I48" s="97"/>
      <c r="O48" s="13"/>
    </row>
    <row r="49" spans="2:15">
      <c r="B49" s="9" t="s">
        <v>59</v>
      </c>
      <c r="C49" s="9" t="s">
        <v>60</v>
      </c>
      <c r="D49" s="66">
        <v>4802.2487599990072</v>
      </c>
      <c r="E49" s="66">
        <v>5099</v>
      </c>
      <c r="F49" s="66">
        <v>5164</v>
      </c>
      <c r="G49" s="66">
        <v>5181</v>
      </c>
      <c r="H49" s="66">
        <v>5154</v>
      </c>
      <c r="I49" s="97"/>
      <c r="O49" s="13"/>
    </row>
    <row r="50" spans="2:15">
      <c r="B50" s="9" t="s">
        <v>62</v>
      </c>
      <c r="C50" s="9" t="s">
        <v>63</v>
      </c>
      <c r="D50" s="66">
        <v>81.885000000000005</v>
      </c>
      <c r="E50" s="66">
        <v>80.995999999999995</v>
      </c>
      <c r="F50" s="66">
        <v>83</v>
      </c>
      <c r="G50" s="66">
        <v>83</v>
      </c>
      <c r="H50" s="66">
        <v>82.448999999999998</v>
      </c>
      <c r="I50" s="97"/>
      <c r="O50" s="13"/>
    </row>
    <row r="51" spans="2:15">
      <c r="B51" s="9" t="s">
        <v>93</v>
      </c>
      <c r="C51" s="9" t="s">
        <v>43</v>
      </c>
      <c r="D51" s="66">
        <v>408.45910741436262</v>
      </c>
      <c r="E51" s="66">
        <v>407.2846538965041</v>
      </c>
      <c r="F51" s="66">
        <v>407.43552333870542</v>
      </c>
      <c r="G51" s="66">
        <v>395.25848136197368</v>
      </c>
      <c r="H51" s="66">
        <v>393.81452051452231</v>
      </c>
      <c r="I51" s="97"/>
      <c r="O51" s="13"/>
    </row>
    <row r="52" spans="2:15">
      <c r="B52" s="9" t="s">
        <v>104</v>
      </c>
      <c r="C52" s="31" t="s">
        <v>56</v>
      </c>
      <c r="D52" s="66">
        <v>764.74486046670995</v>
      </c>
      <c r="E52" s="66">
        <v>759.18930501422005</v>
      </c>
      <c r="F52" s="66">
        <v>785.07963065081003</v>
      </c>
      <c r="G52" s="66">
        <v>787.17790610281997</v>
      </c>
      <c r="H52" s="66">
        <v>835.92776305093003</v>
      </c>
      <c r="I52" s="97"/>
      <c r="O52" s="13"/>
    </row>
    <row r="53" spans="2:15">
      <c r="B53" s="9" t="s">
        <v>94</v>
      </c>
      <c r="C53" s="9" t="s">
        <v>46</v>
      </c>
      <c r="D53" s="66">
        <v>350.9833201928999</v>
      </c>
      <c r="E53" s="66">
        <v>360.67691612666852</v>
      </c>
      <c r="F53" s="66">
        <v>362.74023452196258</v>
      </c>
      <c r="G53" s="66">
        <v>359.88903864095607</v>
      </c>
      <c r="H53" s="66">
        <v>357.69768199999999</v>
      </c>
      <c r="I53" s="97"/>
      <c r="O53" s="13"/>
    </row>
    <row r="54" spans="2:15">
      <c r="B54" s="9" t="s">
        <v>95</v>
      </c>
      <c r="C54" s="9" t="s">
        <v>57</v>
      </c>
      <c r="D54" s="66">
        <v>1657</v>
      </c>
      <c r="E54" s="66">
        <v>1691</v>
      </c>
      <c r="F54" s="66">
        <v>1706</v>
      </c>
      <c r="G54" s="66">
        <v>1712</v>
      </c>
      <c r="H54" s="66">
        <v>1710</v>
      </c>
      <c r="I54" s="97"/>
      <c r="O54" s="13"/>
    </row>
    <row r="55" spans="2:15">
      <c r="B55" s="9" t="s">
        <v>96</v>
      </c>
      <c r="C55" s="9" t="s">
        <v>50</v>
      </c>
      <c r="D55" s="66">
        <v>8624.0874226799988</v>
      </c>
      <c r="E55" s="66">
        <v>8731.8522470099997</v>
      </c>
      <c r="F55" s="66">
        <v>8802.477512110001</v>
      </c>
      <c r="G55" s="66">
        <v>8748</v>
      </c>
      <c r="H55" s="66">
        <v>8542</v>
      </c>
      <c r="I55" s="97"/>
      <c r="O55" s="13"/>
    </row>
    <row r="56" spans="2:15">
      <c r="B56" s="9" t="s">
        <v>97</v>
      </c>
      <c r="C56" s="9" t="s">
        <v>65</v>
      </c>
      <c r="D56" s="66">
        <v>395</v>
      </c>
      <c r="E56" s="66">
        <v>403</v>
      </c>
      <c r="F56" s="66">
        <v>413.40624451999997</v>
      </c>
      <c r="G56" s="66">
        <v>414.73349252000003</v>
      </c>
      <c r="H56" s="66">
        <v>417.490138</v>
      </c>
      <c r="I56" s="97"/>
      <c r="O56" s="13"/>
    </row>
    <row r="57" spans="2:15">
      <c r="B57" s="9" t="s">
        <v>98</v>
      </c>
      <c r="C57" s="9" t="s">
        <v>53</v>
      </c>
      <c r="D57" s="66">
        <v>1276.4865415448451</v>
      </c>
      <c r="E57" s="66">
        <v>1306.4915000000001</v>
      </c>
      <c r="F57" s="66">
        <v>1336.3949711707869</v>
      </c>
      <c r="G57" s="66">
        <v>1336.03</v>
      </c>
      <c r="H57" s="66">
        <v>1344.1975229100001</v>
      </c>
      <c r="I57" s="97"/>
      <c r="O57" s="13"/>
    </row>
    <row r="58" spans="2:15">
      <c r="B58" s="9" t="s">
        <v>99</v>
      </c>
      <c r="C58" s="9" t="s">
        <v>66</v>
      </c>
      <c r="D58" s="66">
        <v>2414.71922602</v>
      </c>
      <c r="E58" s="66">
        <v>2411.4400169999999</v>
      </c>
      <c r="F58" s="66">
        <v>2417.3314700000001</v>
      </c>
      <c r="G58" s="66">
        <v>2393.94</v>
      </c>
      <c r="H58" s="66">
        <v>2379</v>
      </c>
      <c r="I58" s="97"/>
      <c r="O58" s="13"/>
    </row>
    <row r="59" spans="2:15">
      <c r="B59" s="9" t="s">
        <v>39</v>
      </c>
      <c r="C59" s="9" t="s">
        <v>40</v>
      </c>
      <c r="D59" s="66">
        <v>249.3</v>
      </c>
      <c r="E59" s="66">
        <v>243.8</v>
      </c>
      <c r="F59" s="66">
        <v>249.8</v>
      </c>
      <c r="G59" s="66">
        <v>254</v>
      </c>
      <c r="H59" s="66">
        <v>244</v>
      </c>
      <c r="I59" s="97"/>
      <c r="O59" s="13"/>
    </row>
    <row r="64" spans="2:15">
      <c r="B64" s="27" t="s">
        <v>128</v>
      </c>
    </row>
    <row r="66" spans="2:14" ht="30">
      <c r="D66" s="23"/>
      <c r="E66" s="23"/>
      <c r="F66" s="23"/>
      <c r="G66" s="23" t="s">
        <v>125</v>
      </c>
      <c r="H66" s="23" t="s">
        <v>191</v>
      </c>
    </row>
    <row r="67" spans="2:14">
      <c r="B67" s="10" t="s">
        <v>70</v>
      </c>
      <c r="C67" s="10" t="s">
        <v>7</v>
      </c>
      <c r="D67" s="11">
        <v>2017</v>
      </c>
      <c r="E67" s="11">
        <v>2018</v>
      </c>
      <c r="F67" s="11">
        <v>2019</v>
      </c>
      <c r="G67" s="11">
        <v>2020</v>
      </c>
      <c r="H67" s="11">
        <v>2021</v>
      </c>
      <c r="M67" s="1"/>
    </row>
    <row r="68" spans="2:14">
      <c r="B68" s="9" t="s">
        <v>81</v>
      </c>
      <c r="C68" s="9" t="s">
        <v>52</v>
      </c>
      <c r="D68" s="28">
        <f t="shared" ref="D68:H94" si="0">SUMIFS(D$31:D$59,$C$31:$C$59,$C68)</f>
        <v>777.25232168999992</v>
      </c>
      <c r="E68" s="28">
        <f t="shared" si="0"/>
        <v>806.85445382</v>
      </c>
      <c r="F68" s="28">
        <f t="shared" si="0"/>
        <v>817.31354701999999</v>
      </c>
      <c r="G68" s="28">
        <f>SUMIFS(G$31:G$59,$C$31:$C$59,$C68)</f>
        <v>840.82989579999992</v>
      </c>
      <c r="H68" s="28">
        <f>SUMIFS(H$31:H$59,$C$31:$C$59,$C68)</f>
        <v>836.07905241999993</v>
      </c>
      <c r="N68" s="29"/>
    </row>
    <row r="69" spans="2:14">
      <c r="B69" s="9" t="s">
        <v>82</v>
      </c>
      <c r="C69" s="9" t="s">
        <v>47</v>
      </c>
      <c r="D69" s="28">
        <f t="shared" si="0"/>
        <v>1364.104063967</v>
      </c>
      <c r="E69" s="28">
        <f t="shared" si="0"/>
        <v>1400.3903820435</v>
      </c>
      <c r="F69" s="28">
        <f t="shared" si="0"/>
        <v>1419.4069752959999</v>
      </c>
      <c r="G69" s="28">
        <f t="shared" si="0"/>
        <v>1431.122207033</v>
      </c>
      <c r="H69" s="28">
        <f t="shared" si="0"/>
        <v>1385.4317767519999</v>
      </c>
      <c r="N69" s="29"/>
    </row>
    <row r="70" spans="2:14">
      <c r="B70" s="9" t="s">
        <v>83</v>
      </c>
      <c r="C70" s="9" t="s">
        <v>37</v>
      </c>
      <c r="D70" s="28">
        <f t="shared" si="0"/>
        <v>53.749000000000002</v>
      </c>
      <c r="E70" s="28">
        <f t="shared" si="0"/>
        <v>55.003026000000013</v>
      </c>
      <c r="F70" s="28">
        <f t="shared" si="0"/>
        <v>55.269545000000001</v>
      </c>
      <c r="G70" s="28">
        <f t="shared" si="0"/>
        <v>54.8</v>
      </c>
      <c r="H70" s="28">
        <f t="shared" si="0"/>
        <v>53.194000000000003</v>
      </c>
      <c r="N70" s="29"/>
    </row>
    <row r="71" spans="2:14">
      <c r="B71" s="9" t="s">
        <v>67</v>
      </c>
      <c r="C71" s="9" t="s">
        <v>68</v>
      </c>
      <c r="D71" s="28">
        <f t="shared" si="0"/>
        <v>115.3</v>
      </c>
      <c r="E71" s="28">
        <f t="shared" si="0"/>
        <v>115.2</v>
      </c>
      <c r="F71" s="28">
        <f t="shared" si="0"/>
        <v>118.2</v>
      </c>
      <c r="G71" s="28">
        <f t="shared" si="0"/>
        <v>121.6</v>
      </c>
      <c r="H71" s="28">
        <f t="shared" si="0"/>
        <v>119.3</v>
      </c>
      <c r="N71" s="29"/>
    </row>
    <row r="72" spans="2:14">
      <c r="B72" s="9" t="s">
        <v>190</v>
      </c>
      <c r="C72" s="9" t="s">
        <v>51</v>
      </c>
      <c r="D72" s="28">
        <f t="shared" si="0"/>
        <v>577.65</v>
      </c>
      <c r="E72" s="28">
        <f t="shared" si="0"/>
        <v>591.1</v>
      </c>
      <c r="F72" s="28">
        <f t="shared" si="0"/>
        <v>612.18767100000002</v>
      </c>
      <c r="G72" s="28">
        <f t="shared" si="0"/>
        <v>648.77275299999997</v>
      </c>
      <c r="H72" s="28">
        <f t="shared" si="0"/>
        <v>672.35199999999998</v>
      </c>
      <c r="N72" s="29"/>
    </row>
    <row r="73" spans="2:14">
      <c r="B73" s="9" t="s">
        <v>34</v>
      </c>
      <c r="C73" s="9" t="s">
        <v>38</v>
      </c>
      <c r="D73" s="28">
        <f t="shared" si="0"/>
        <v>591.48592099999996</v>
      </c>
      <c r="E73" s="28">
        <f t="shared" si="0"/>
        <v>580.732349</v>
      </c>
      <c r="F73" s="28">
        <f t="shared" si="0"/>
        <v>560.25554599999998</v>
      </c>
      <c r="G73" s="28">
        <f t="shared" si="0"/>
        <v>652.05730900000003</v>
      </c>
      <c r="H73" s="28">
        <f t="shared" si="0"/>
        <v>659.28655800000001</v>
      </c>
      <c r="N73" s="29"/>
    </row>
    <row r="74" spans="2:14">
      <c r="B74" s="9" t="s">
        <v>84</v>
      </c>
      <c r="C74" s="9" t="s">
        <v>69</v>
      </c>
      <c r="D74" s="28">
        <f t="shared" si="0"/>
        <v>301.7</v>
      </c>
      <c r="E74" s="28">
        <f t="shared" si="0"/>
        <v>308.68151881</v>
      </c>
      <c r="F74" s="28">
        <f t="shared" si="0"/>
        <v>306.3</v>
      </c>
      <c r="G74" s="28">
        <f t="shared" si="0"/>
        <v>310.60000000000002</v>
      </c>
      <c r="H74" s="28">
        <f t="shared" si="0"/>
        <v>310.81099999999998</v>
      </c>
      <c r="N74" s="29"/>
    </row>
    <row r="75" spans="2:14">
      <c r="B75" s="9" t="s">
        <v>44</v>
      </c>
      <c r="C75" s="9" t="s">
        <v>45</v>
      </c>
      <c r="D75" s="28">
        <f t="shared" si="0"/>
        <v>433</v>
      </c>
      <c r="E75" s="28">
        <f t="shared" si="0"/>
        <v>442.28800000000001</v>
      </c>
      <c r="F75" s="28">
        <f t="shared" si="0"/>
        <v>446.69161300000002</v>
      </c>
      <c r="G75" s="28">
        <f t="shared" si="0"/>
        <v>449.93433499999998</v>
      </c>
      <c r="H75" s="28">
        <f t="shared" si="0"/>
        <v>454.21508699999993</v>
      </c>
      <c r="N75" s="29"/>
    </row>
    <row r="76" spans="2:14">
      <c r="B76" s="9" t="s">
        <v>85</v>
      </c>
      <c r="C76" s="9" t="s">
        <v>41</v>
      </c>
      <c r="D76" s="28">
        <f t="shared" si="0"/>
        <v>557.73098240418301</v>
      </c>
      <c r="E76" s="28">
        <f t="shared" si="0"/>
        <v>564.93328062000001</v>
      </c>
      <c r="F76" s="28">
        <f t="shared" si="0"/>
        <v>565.47</v>
      </c>
      <c r="G76" s="28">
        <f t="shared" si="0"/>
        <v>566.046727285614</v>
      </c>
      <c r="H76" s="28">
        <f t="shared" si="0"/>
        <v>567.98608360849994</v>
      </c>
      <c r="N76" s="29"/>
    </row>
    <row r="77" spans="2:14">
      <c r="B77" s="9" t="s">
        <v>86</v>
      </c>
      <c r="C77" s="9" t="s">
        <v>54</v>
      </c>
      <c r="D77" s="28">
        <f t="shared" si="0"/>
        <v>635</v>
      </c>
      <c r="E77" s="28">
        <f t="shared" si="0"/>
        <v>630</v>
      </c>
      <c r="F77" s="28">
        <f t="shared" si="0"/>
        <v>633</v>
      </c>
      <c r="G77" s="28">
        <f t="shared" si="0"/>
        <v>670.77</v>
      </c>
      <c r="H77" s="28">
        <f t="shared" si="0"/>
        <v>665.8</v>
      </c>
      <c r="N77" s="29"/>
    </row>
    <row r="78" spans="2:14">
      <c r="B78" s="9" t="s">
        <v>87</v>
      </c>
      <c r="C78" s="9" t="s">
        <v>64</v>
      </c>
      <c r="D78" s="28">
        <f t="shared" si="0"/>
        <v>395</v>
      </c>
      <c r="E78" s="28">
        <f t="shared" si="0"/>
        <v>398.33</v>
      </c>
      <c r="F78" s="28">
        <f t="shared" si="0"/>
        <v>410.05652400000002</v>
      </c>
      <c r="G78" s="28">
        <f t="shared" si="0"/>
        <v>411.96</v>
      </c>
      <c r="H78" s="28">
        <f t="shared" si="0"/>
        <v>417.85663199999999</v>
      </c>
      <c r="N78" s="29"/>
    </row>
    <row r="79" spans="2:14">
      <c r="B79" s="9" t="s">
        <v>88</v>
      </c>
      <c r="C79" s="9" t="s">
        <v>55</v>
      </c>
      <c r="D79" s="28">
        <f t="shared" si="0"/>
        <v>145.02004246999999</v>
      </c>
      <c r="E79" s="28">
        <f t="shared" si="0"/>
        <v>145.74963044399999</v>
      </c>
      <c r="F79" s="28">
        <f t="shared" si="0"/>
        <v>148.30629999999999</v>
      </c>
      <c r="G79" s="28">
        <f t="shared" si="0"/>
        <v>144.80111891000001</v>
      </c>
      <c r="H79" s="28">
        <f t="shared" si="0"/>
        <v>141.44800000000001</v>
      </c>
      <c r="N79" s="29"/>
    </row>
    <row r="80" spans="2:14">
      <c r="B80" s="9" t="s">
        <v>89</v>
      </c>
      <c r="C80" s="9" t="s">
        <v>58</v>
      </c>
      <c r="D80" s="28">
        <f t="shared" si="0"/>
        <v>651</v>
      </c>
      <c r="E80" s="28">
        <f t="shared" si="0"/>
        <v>660.61984988865584</v>
      </c>
      <c r="F80" s="28">
        <f t="shared" si="0"/>
        <v>673.48030625120839</v>
      </c>
      <c r="G80" s="28">
        <f t="shared" si="0"/>
        <v>661.24213101014436</v>
      </c>
      <c r="H80" s="28">
        <f t="shared" si="0"/>
        <v>666.97989958339235</v>
      </c>
      <c r="N80" s="29"/>
    </row>
    <row r="81" spans="2:14">
      <c r="B81" s="9" t="s">
        <v>90</v>
      </c>
      <c r="C81" s="9" t="s">
        <v>42</v>
      </c>
      <c r="D81" s="28">
        <f t="shared" si="0"/>
        <v>242</v>
      </c>
      <c r="E81" s="28">
        <f t="shared" si="0"/>
        <v>265.29751099999999</v>
      </c>
      <c r="F81" s="28">
        <f t="shared" si="0"/>
        <v>254.326179</v>
      </c>
      <c r="G81" s="28">
        <f t="shared" si="0"/>
        <v>281.49</v>
      </c>
      <c r="H81" s="28">
        <f t="shared" si="0"/>
        <v>307.39999999999998</v>
      </c>
      <c r="N81" s="29"/>
    </row>
    <row r="82" spans="2:14">
      <c r="B82" s="9" t="s">
        <v>48</v>
      </c>
      <c r="C82" s="9" t="s">
        <v>49</v>
      </c>
      <c r="D82" s="28">
        <f t="shared" si="0"/>
        <v>1094</v>
      </c>
      <c r="E82" s="28">
        <f t="shared" si="0"/>
        <v>1131</v>
      </c>
      <c r="F82" s="28">
        <f t="shared" si="0"/>
        <v>1097</v>
      </c>
      <c r="G82" s="28">
        <f t="shared" si="0"/>
        <v>1119</v>
      </c>
      <c r="H82" s="28">
        <f t="shared" si="0"/>
        <v>999</v>
      </c>
      <c r="N82" s="29"/>
    </row>
    <row r="83" spans="2:14">
      <c r="B83" s="9" t="s">
        <v>91</v>
      </c>
      <c r="C83" s="9" t="s">
        <v>61</v>
      </c>
      <c r="D83" s="28">
        <f t="shared" si="0"/>
        <v>3226.3429639999999</v>
      </c>
      <c r="E83" s="28">
        <f t="shared" si="0"/>
        <v>3308.2268439999998</v>
      </c>
      <c r="F83" s="28">
        <f t="shared" si="0"/>
        <v>3317.1243760000002</v>
      </c>
      <c r="G83" s="28">
        <f t="shared" si="0"/>
        <v>3418.5202380000001</v>
      </c>
      <c r="H83" s="28">
        <f t="shared" si="0"/>
        <v>3383.7902479999998</v>
      </c>
      <c r="N83" s="29"/>
    </row>
    <row r="84" spans="2:14">
      <c r="B84" s="9" t="s">
        <v>59</v>
      </c>
      <c r="C84" s="9" t="s">
        <v>60</v>
      </c>
      <c r="D84" s="28">
        <f t="shared" si="0"/>
        <v>4802.2487599990072</v>
      </c>
      <c r="E84" s="28">
        <f t="shared" si="0"/>
        <v>5099</v>
      </c>
      <c r="F84" s="28">
        <f t="shared" si="0"/>
        <v>5164</v>
      </c>
      <c r="G84" s="28">
        <f t="shared" si="0"/>
        <v>5181</v>
      </c>
      <c r="H84" s="28">
        <f t="shared" si="0"/>
        <v>5154</v>
      </c>
      <c r="N84" s="29"/>
    </row>
    <row r="85" spans="2:14">
      <c r="B85" s="31" t="s">
        <v>92</v>
      </c>
      <c r="C85" s="31" t="s">
        <v>56</v>
      </c>
      <c r="D85" s="32">
        <f t="shared" si="0"/>
        <v>1473.76390226074</v>
      </c>
      <c r="E85" s="32">
        <f t="shared" si="0"/>
        <v>1472.67193519336</v>
      </c>
      <c r="F85" s="32">
        <f t="shared" si="0"/>
        <v>1508.7598256659601</v>
      </c>
      <c r="G85" s="32">
        <f t="shared" si="0"/>
        <v>1522.1762343288001</v>
      </c>
      <c r="H85" s="32">
        <f t="shared" si="0"/>
        <v>1563.69712317327</v>
      </c>
      <c r="N85" s="29"/>
    </row>
    <row r="86" spans="2:14">
      <c r="B86" s="9" t="s">
        <v>62</v>
      </c>
      <c r="C86" s="9" t="s">
        <v>63</v>
      </c>
      <c r="D86" s="28">
        <f t="shared" si="0"/>
        <v>81.885000000000005</v>
      </c>
      <c r="E86" s="28">
        <f t="shared" si="0"/>
        <v>80.995999999999995</v>
      </c>
      <c r="F86" s="28">
        <f t="shared" si="0"/>
        <v>83</v>
      </c>
      <c r="G86" s="28">
        <f t="shared" si="0"/>
        <v>83</v>
      </c>
      <c r="H86" s="28">
        <f t="shared" si="0"/>
        <v>82.448999999999998</v>
      </c>
      <c r="N86" s="29"/>
    </row>
    <row r="87" spans="2:14">
      <c r="B87" s="9" t="s">
        <v>93</v>
      </c>
      <c r="C87" s="9" t="s">
        <v>43</v>
      </c>
      <c r="D87" s="28">
        <f t="shared" si="0"/>
        <v>408.45910741436262</v>
      </c>
      <c r="E87" s="28">
        <f t="shared" si="0"/>
        <v>407.2846538965041</v>
      </c>
      <c r="F87" s="28">
        <f t="shared" si="0"/>
        <v>407.43552333870542</v>
      </c>
      <c r="G87" s="28">
        <f t="shared" si="0"/>
        <v>395.25848136197368</v>
      </c>
      <c r="H87" s="28">
        <f t="shared" si="0"/>
        <v>393.81452051452231</v>
      </c>
      <c r="N87" s="29"/>
    </row>
    <row r="88" spans="2:14">
      <c r="B88" s="9" t="s">
        <v>94</v>
      </c>
      <c r="C88" s="9" t="s">
        <v>46</v>
      </c>
      <c r="D88" s="28">
        <f t="shared" si="0"/>
        <v>350.9833201928999</v>
      </c>
      <c r="E88" s="28">
        <f t="shared" si="0"/>
        <v>360.67691612666852</v>
      </c>
      <c r="F88" s="28">
        <f t="shared" si="0"/>
        <v>362.74023452196258</v>
      </c>
      <c r="G88" s="28">
        <f t="shared" si="0"/>
        <v>359.88903864095607</v>
      </c>
      <c r="H88" s="28">
        <f t="shared" si="0"/>
        <v>357.69768199999999</v>
      </c>
      <c r="N88" s="29"/>
    </row>
    <row r="89" spans="2:14">
      <c r="B89" s="9" t="s">
        <v>95</v>
      </c>
      <c r="C89" s="9" t="s">
        <v>57</v>
      </c>
      <c r="D89" s="28">
        <f t="shared" si="0"/>
        <v>1657</v>
      </c>
      <c r="E89" s="28">
        <f t="shared" si="0"/>
        <v>1691</v>
      </c>
      <c r="F89" s="28">
        <f t="shared" si="0"/>
        <v>1706</v>
      </c>
      <c r="G89" s="28">
        <f t="shared" si="0"/>
        <v>1712</v>
      </c>
      <c r="H89" s="28">
        <f t="shared" si="0"/>
        <v>1710</v>
      </c>
      <c r="N89" s="29"/>
    </row>
    <row r="90" spans="2:14">
      <c r="B90" s="9" t="s">
        <v>96</v>
      </c>
      <c r="C90" s="9" t="s">
        <v>50</v>
      </c>
      <c r="D90" s="28">
        <f t="shared" si="0"/>
        <v>8624.0874226799988</v>
      </c>
      <c r="E90" s="28">
        <f t="shared" si="0"/>
        <v>8731.8522470099997</v>
      </c>
      <c r="F90" s="28">
        <f t="shared" si="0"/>
        <v>8802.477512110001</v>
      </c>
      <c r="G90" s="28">
        <f t="shared" si="0"/>
        <v>8748</v>
      </c>
      <c r="H90" s="28">
        <f t="shared" si="0"/>
        <v>8542</v>
      </c>
      <c r="N90" s="29"/>
    </row>
    <row r="91" spans="2:14">
      <c r="B91" s="9" t="s">
        <v>97</v>
      </c>
      <c r="C91" s="9" t="s">
        <v>65</v>
      </c>
      <c r="D91" s="28">
        <f t="shared" si="0"/>
        <v>395</v>
      </c>
      <c r="E91" s="28">
        <f t="shared" si="0"/>
        <v>403</v>
      </c>
      <c r="F91" s="28">
        <f t="shared" si="0"/>
        <v>413.40624451999997</v>
      </c>
      <c r="G91" s="28">
        <f t="shared" si="0"/>
        <v>414.73349252000003</v>
      </c>
      <c r="H91" s="28">
        <f t="shared" si="0"/>
        <v>417.490138</v>
      </c>
      <c r="N91" s="29"/>
    </row>
    <row r="92" spans="2:14">
      <c r="B92" s="9" t="s">
        <v>98</v>
      </c>
      <c r="C92" s="9" t="s">
        <v>53</v>
      </c>
      <c r="D92" s="28">
        <f t="shared" si="0"/>
        <v>1276.4865415448451</v>
      </c>
      <c r="E92" s="28">
        <f t="shared" si="0"/>
        <v>1306.4915000000001</v>
      </c>
      <c r="F92" s="28">
        <f t="shared" si="0"/>
        <v>1336.3949711707869</v>
      </c>
      <c r="G92" s="28">
        <f t="shared" si="0"/>
        <v>1336.03</v>
      </c>
      <c r="H92" s="28">
        <f t="shared" si="0"/>
        <v>1344.1975229100001</v>
      </c>
      <c r="N92" s="29"/>
    </row>
    <row r="93" spans="2:14">
      <c r="B93" s="9" t="s">
        <v>99</v>
      </c>
      <c r="C93" s="9" t="s">
        <v>66</v>
      </c>
      <c r="D93" s="28">
        <f t="shared" si="0"/>
        <v>2414.71922602</v>
      </c>
      <c r="E93" s="28">
        <f t="shared" si="0"/>
        <v>2411.4400169999999</v>
      </c>
      <c r="F93" s="28">
        <f t="shared" si="0"/>
        <v>2417.3314700000001</v>
      </c>
      <c r="G93" s="28">
        <f t="shared" si="0"/>
        <v>2393.94</v>
      </c>
      <c r="H93" s="28">
        <f t="shared" si="0"/>
        <v>2379</v>
      </c>
      <c r="N93" s="29"/>
    </row>
    <row r="94" spans="2:14">
      <c r="B94" s="9" t="s">
        <v>39</v>
      </c>
      <c r="C94" s="9" t="s">
        <v>40</v>
      </c>
      <c r="D94" s="28">
        <f t="shared" si="0"/>
        <v>249.3</v>
      </c>
      <c r="E94" s="28">
        <f t="shared" si="0"/>
        <v>243.8</v>
      </c>
      <c r="F94" s="28">
        <f t="shared" si="0"/>
        <v>249.8</v>
      </c>
      <c r="G94" s="28">
        <f t="shared" si="0"/>
        <v>254</v>
      </c>
      <c r="H94" s="28">
        <f t="shared" si="0"/>
        <v>244</v>
      </c>
      <c r="N94" s="29"/>
    </row>
    <row r="95" spans="2:14">
      <c r="H95" s="97"/>
      <c r="I95" s="5"/>
      <c r="J95" s="5"/>
      <c r="K95" s="33"/>
    </row>
    <row r="96" spans="2:14">
      <c r="B96" s="32" t="s">
        <v>92</v>
      </c>
      <c r="C96" s="32" t="s">
        <v>56</v>
      </c>
      <c r="D96" s="32">
        <f>SUMIFS(D31:D59,$C$31:$C$59,$C96)</f>
        <v>1473.76390226074</v>
      </c>
      <c r="E96" s="32">
        <f>SUMIFS(E31:E59,$C$31:$C$59,$C96)</f>
        <v>1472.67193519336</v>
      </c>
      <c r="F96" s="32">
        <f>SUMIFS(F31:F59,$C$31:$C$59,$C96)</f>
        <v>1508.7598256659601</v>
      </c>
      <c r="G96" s="32">
        <f>SUMIFS(G31:G59,$C$31:$C$59,$C96)</f>
        <v>1522.1762343288001</v>
      </c>
      <c r="H96" s="32">
        <f>SUMIFS(H31:H59,$C$31:$C$59,$C96)</f>
        <v>1563.69712317327</v>
      </c>
      <c r="I96" s="21"/>
      <c r="J96" s="21"/>
      <c r="K96" s="34"/>
    </row>
    <row r="97" spans="1:16">
      <c r="B97" s="32" t="s">
        <v>127</v>
      </c>
      <c r="C97" s="32" t="s">
        <v>56</v>
      </c>
      <c r="D97" s="32" t="b">
        <f>_xlfn.XLOOKUP($C97,$C$68:$C$94,D68:D94,FALSE)=D96</f>
        <v>1</v>
      </c>
      <c r="E97" s="32" t="b">
        <f t="shared" ref="E97:H97" si="1">_xlfn.XLOOKUP($C97,$C$68:$C$94,E68:E94,FALSE)=E96</f>
        <v>1</v>
      </c>
      <c r="F97" s="32" t="b">
        <f t="shared" si="1"/>
        <v>1</v>
      </c>
      <c r="G97" s="32" t="b">
        <f t="shared" si="1"/>
        <v>1</v>
      </c>
      <c r="H97" s="32" t="b">
        <f t="shared" si="1"/>
        <v>1</v>
      </c>
    </row>
    <row r="104" spans="1:16" ht="18.75">
      <c r="A104" s="49" t="s">
        <v>152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  <row r="105" spans="1:16">
      <c r="B105" s="2"/>
      <c r="C105" s="2"/>
      <c r="D105" s="2"/>
      <c r="E105" s="2"/>
      <c r="F105" s="99"/>
      <c r="G105" s="99"/>
      <c r="H105" s="99"/>
      <c r="I105" s="99"/>
      <c r="J105" s="2"/>
      <c r="K105" s="2"/>
      <c r="L105" s="2"/>
      <c r="M105" s="2"/>
    </row>
    <row r="106" spans="1:16">
      <c r="B106" s="48" t="s">
        <v>148</v>
      </c>
      <c r="C106" s="46" t="s">
        <v>200</v>
      </c>
      <c r="D106" s="2"/>
      <c r="E106" s="2"/>
      <c r="F106" s="99"/>
      <c r="G106" s="99"/>
      <c r="H106" s="99"/>
      <c r="I106" s="99"/>
      <c r="J106" s="2"/>
      <c r="K106" s="2"/>
      <c r="L106" s="2"/>
      <c r="M106" s="2"/>
    </row>
    <row r="107" spans="1:16">
      <c r="B107" s="48" t="s">
        <v>149</v>
      </c>
      <c r="C107" s="47" t="s">
        <v>197</v>
      </c>
      <c r="D107" s="24"/>
      <c r="E107" s="24"/>
      <c r="F107" s="99"/>
      <c r="G107" s="99"/>
      <c r="H107" s="99"/>
      <c r="I107" s="99"/>
      <c r="J107" s="24"/>
      <c r="K107" s="24"/>
      <c r="L107" s="24"/>
      <c r="M107" s="24"/>
    </row>
    <row r="108" spans="1:16">
      <c r="B108" s="48" t="s">
        <v>150</v>
      </c>
      <c r="C108" s="46" t="s">
        <v>151</v>
      </c>
      <c r="D108" s="24"/>
      <c r="E108" s="24"/>
      <c r="F108" s="99"/>
      <c r="G108" s="99"/>
      <c r="H108" s="99"/>
      <c r="I108" s="99"/>
      <c r="J108" s="24"/>
      <c r="K108" s="24"/>
      <c r="L108" s="24"/>
      <c r="M108" s="24"/>
    </row>
    <row r="109" spans="1:16">
      <c r="B109" s="103" t="s">
        <v>177</v>
      </c>
      <c r="C109" s="104" t="s">
        <v>156</v>
      </c>
      <c r="D109" s="24"/>
      <c r="E109" s="24"/>
      <c r="F109" s="99"/>
      <c r="G109" s="99"/>
      <c r="H109" s="99"/>
      <c r="I109" s="99"/>
      <c r="J109" s="24"/>
      <c r="K109" s="24"/>
      <c r="L109" s="24"/>
      <c r="M109" s="24"/>
    </row>
    <row r="110" spans="1:16">
      <c r="B110" s="87"/>
      <c r="C110" s="2"/>
      <c r="D110" s="83"/>
      <c r="E110" s="2"/>
      <c r="F110" s="99"/>
      <c r="G110" s="99"/>
      <c r="H110" s="99"/>
      <c r="I110" s="99"/>
      <c r="J110" s="2"/>
      <c r="K110" s="2"/>
      <c r="L110" s="2"/>
      <c r="M110" s="2"/>
    </row>
    <row r="111" spans="1:16" ht="45">
      <c r="B111" s="10" t="s">
        <v>126</v>
      </c>
      <c r="C111" s="10" t="s">
        <v>7</v>
      </c>
      <c r="D111" s="11" t="s">
        <v>178</v>
      </c>
      <c r="E111" s="2"/>
      <c r="F111" s="99"/>
      <c r="G111" s="99"/>
      <c r="H111" s="99"/>
      <c r="I111" s="99"/>
      <c r="J111" s="2"/>
      <c r="K111" s="2"/>
      <c r="L111" s="2"/>
      <c r="M111" s="2"/>
    </row>
    <row r="112" spans="1:16">
      <c r="B112" s="37" t="s">
        <v>25</v>
      </c>
      <c r="C112" s="37" t="s">
        <v>50</v>
      </c>
      <c r="D112" s="90">
        <v>180.17646480954912</v>
      </c>
      <c r="E112" s="2"/>
      <c r="F112" s="99"/>
      <c r="G112" s="99"/>
      <c r="H112" s="99"/>
      <c r="I112" s="99"/>
      <c r="J112" s="2"/>
      <c r="K112" s="2"/>
      <c r="L112" s="2"/>
      <c r="M112" s="2"/>
    </row>
    <row r="113" spans="2:13">
      <c r="B113" s="37" t="s">
        <v>16</v>
      </c>
      <c r="C113" s="37" t="s">
        <v>60</v>
      </c>
      <c r="D113" s="90">
        <v>84.947709210651567</v>
      </c>
      <c r="E113" s="2"/>
      <c r="F113" s="99"/>
      <c r="G113" s="99"/>
      <c r="H113" s="99"/>
      <c r="I113" s="99"/>
      <c r="J113" s="99"/>
      <c r="K113" s="2"/>
      <c r="L113" s="2"/>
      <c r="M113" s="2"/>
    </row>
    <row r="114" spans="2:13">
      <c r="B114" s="37" t="s">
        <v>15</v>
      </c>
      <c r="C114" s="37" t="s">
        <v>61</v>
      </c>
      <c r="D114" s="90">
        <v>54.232545067986351</v>
      </c>
      <c r="E114" s="2"/>
      <c r="F114" s="99"/>
      <c r="G114" s="99"/>
      <c r="H114" s="99"/>
      <c r="I114" s="99"/>
      <c r="J114" s="99"/>
      <c r="K114" s="2"/>
      <c r="L114" s="2"/>
      <c r="M114" s="2"/>
    </row>
    <row r="115" spans="2:13">
      <c r="B115" s="37" t="s">
        <v>11</v>
      </c>
      <c r="C115" s="37" t="s">
        <v>66</v>
      </c>
      <c r="D115" s="90">
        <v>47.892964168514574</v>
      </c>
      <c r="E115" s="2"/>
      <c r="F115" s="99"/>
      <c r="G115" s="99"/>
      <c r="H115" s="99"/>
      <c r="I115" s="99"/>
      <c r="J115" s="99"/>
      <c r="K115" s="2"/>
      <c r="L115" s="2"/>
      <c r="M115" s="2"/>
    </row>
    <row r="116" spans="2:13">
      <c r="B116" s="37" t="s">
        <v>18</v>
      </c>
      <c r="C116" s="37" t="s">
        <v>57</v>
      </c>
      <c r="D116" s="90">
        <v>27.805932368799425</v>
      </c>
      <c r="E116" s="2"/>
      <c r="F116" s="99"/>
      <c r="G116" s="99"/>
      <c r="H116" s="99"/>
      <c r="I116" s="99"/>
      <c r="J116" s="99"/>
      <c r="K116" s="2"/>
      <c r="L116" s="2"/>
      <c r="M116" s="2"/>
    </row>
    <row r="117" spans="2:13">
      <c r="B117" s="37" t="s">
        <v>27</v>
      </c>
      <c r="C117" s="37" t="s">
        <v>47</v>
      </c>
      <c r="D117" s="90">
        <v>23.992463927450402</v>
      </c>
      <c r="E117" s="2"/>
      <c r="F117" s="99"/>
      <c r="G117" s="99"/>
      <c r="H117" s="99"/>
      <c r="I117" s="99"/>
      <c r="J117" s="99"/>
      <c r="K117" s="2"/>
      <c r="L117" s="2"/>
      <c r="M117" s="2"/>
    </row>
    <row r="118" spans="2:13">
      <c r="B118" s="37" t="s">
        <v>19</v>
      </c>
      <c r="C118" s="37" t="s">
        <v>56</v>
      </c>
      <c r="D118" s="90">
        <v>22.076136393852487</v>
      </c>
      <c r="E118" s="2"/>
      <c r="F118" s="99"/>
      <c r="G118" s="99"/>
      <c r="H118" s="99"/>
      <c r="I118" s="99"/>
      <c r="J118" s="99"/>
      <c r="K118" s="2"/>
      <c r="L118" s="2"/>
      <c r="M118" s="2"/>
    </row>
    <row r="119" spans="2:13">
      <c r="B119" s="37" t="s">
        <v>22</v>
      </c>
      <c r="C119" s="37" t="s">
        <v>53</v>
      </c>
      <c r="D119" s="90">
        <v>20.370558882497509</v>
      </c>
      <c r="E119" s="2"/>
      <c r="F119" s="99"/>
      <c r="G119" s="99"/>
      <c r="H119" s="99"/>
      <c r="I119" s="99"/>
      <c r="J119" s="99"/>
      <c r="K119" s="2"/>
      <c r="L119" s="2"/>
      <c r="M119" s="2"/>
    </row>
    <row r="120" spans="2:13">
      <c r="B120" s="37" t="s">
        <v>26</v>
      </c>
      <c r="C120" s="37" t="s">
        <v>49</v>
      </c>
      <c r="D120" s="90">
        <v>20.049372876755868</v>
      </c>
      <c r="E120" s="2"/>
      <c r="F120" s="99"/>
      <c r="G120" s="99"/>
      <c r="H120" s="99"/>
      <c r="I120" s="99"/>
      <c r="J120" s="99"/>
      <c r="K120" s="2"/>
      <c r="L120" s="2"/>
      <c r="M120" s="2"/>
    </row>
    <row r="121" spans="2:13">
      <c r="B121" s="37" t="s">
        <v>23</v>
      </c>
      <c r="C121" s="37" t="s">
        <v>52</v>
      </c>
      <c r="D121" s="90">
        <v>12.920613960122795</v>
      </c>
      <c r="E121" s="2"/>
      <c r="F121" s="99"/>
      <c r="G121" s="99"/>
      <c r="H121" s="99"/>
      <c r="I121" s="99"/>
      <c r="J121" s="99"/>
      <c r="K121" s="2"/>
      <c r="L121" s="2"/>
      <c r="M121" s="2"/>
    </row>
    <row r="122" spans="2:13">
      <c r="B122" s="37" t="s">
        <v>21</v>
      </c>
      <c r="C122" s="37" t="s">
        <v>54</v>
      </c>
      <c r="D122" s="90">
        <v>11.948861633478812</v>
      </c>
      <c r="E122" s="2"/>
      <c r="F122" s="99"/>
      <c r="G122" s="99"/>
      <c r="H122" s="99"/>
      <c r="I122" s="99"/>
      <c r="J122" s="99"/>
      <c r="K122" s="2"/>
      <c r="L122" s="2"/>
      <c r="M122" s="2"/>
    </row>
    <row r="123" spans="2:13">
      <c r="B123" s="26" t="s">
        <v>24</v>
      </c>
      <c r="C123" s="26" t="s">
        <v>51</v>
      </c>
      <c r="D123" s="90">
        <v>11.552323869332838</v>
      </c>
      <c r="E123" s="2"/>
      <c r="F123" s="99"/>
      <c r="G123" s="99"/>
      <c r="H123" s="99"/>
      <c r="I123" s="99"/>
      <c r="J123" s="99"/>
      <c r="K123" s="2"/>
      <c r="L123" s="2"/>
      <c r="M123" s="2"/>
    </row>
    <row r="124" spans="2:13">
      <c r="B124" s="37" t="s">
        <v>17</v>
      </c>
      <c r="C124" s="37" t="s">
        <v>58</v>
      </c>
      <c r="D124" s="90">
        <v>10.984726161050084</v>
      </c>
      <c r="E124" s="2"/>
      <c r="F124" s="99"/>
      <c r="G124" s="99"/>
      <c r="H124" s="99"/>
      <c r="I124" s="99"/>
      <c r="J124" s="99"/>
      <c r="K124" s="2"/>
      <c r="L124" s="2"/>
      <c r="M124" s="2"/>
    </row>
    <row r="125" spans="2:13">
      <c r="B125" s="37" t="s">
        <v>34</v>
      </c>
      <c r="C125" s="37" t="s">
        <v>38</v>
      </c>
      <c r="D125" s="90">
        <v>10.27910137136575</v>
      </c>
      <c r="E125" s="2"/>
      <c r="F125" s="99"/>
      <c r="G125" s="99"/>
      <c r="H125" s="99"/>
      <c r="I125" s="99"/>
      <c r="J125" s="99"/>
      <c r="K125" s="2"/>
      <c r="L125" s="2"/>
      <c r="M125" s="2"/>
    </row>
    <row r="126" spans="2:13">
      <c r="B126" s="37" t="s">
        <v>29</v>
      </c>
      <c r="C126" s="37" t="s">
        <v>45</v>
      </c>
      <c r="D126" s="90">
        <v>9.0032723337735998</v>
      </c>
      <c r="E126" s="2"/>
      <c r="F126" s="99"/>
      <c r="G126" s="99"/>
      <c r="H126" s="99"/>
      <c r="I126" s="99"/>
      <c r="J126" s="99"/>
      <c r="K126" s="2"/>
      <c r="L126" s="2"/>
      <c r="M126" s="2"/>
    </row>
    <row r="127" spans="2:13">
      <c r="B127" s="37" t="s">
        <v>32</v>
      </c>
      <c r="C127" s="37" t="s">
        <v>41</v>
      </c>
      <c r="D127" s="90">
        <v>7.808260642249925</v>
      </c>
      <c r="E127" s="2"/>
      <c r="F127" s="99"/>
      <c r="G127" s="99"/>
      <c r="H127" s="99"/>
      <c r="I127" s="99"/>
      <c r="J127" s="99"/>
      <c r="K127" s="2"/>
      <c r="L127" s="2"/>
      <c r="M127" s="2"/>
    </row>
    <row r="128" spans="2:13">
      <c r="B128" s="37" t="s">
        <v>12</v>
      </c>
      <c r="C128" s="37" t="s">
        <v>65</v>
      </c>
      <c r="D128" s="90">
        <v>6.6574982350903431</v>
      </c>
      <c r="E128" s="2"/>
      <c r="F128" s="99"/>
      <c r="G128" s="99"/>
      <c r="H128" s="99"/>
      <c r="I128" s="99"/>
      <c r="J128" s="99"/>
      <c r="K128" s="2"/>
      <c r="L128" s="2"/>
      <c r="M128" s="2"/>
    </row>
    <row r="129" spans="1:16">
      <c r="B129" s="37" t="s">
        <v>30</v>
      </c>
      <c r="C129" s="37" t="s">
        <v>43</v>
      </c>
      <c r="D129" s="90">
        <v>6.3814397215198468</v>
      </c>
      <c r="E129" s="2"/>
      <c r="F129" s="99"/>
      <c r="G129" s="99"/>
      <c r="H129" s="99"/>
      <c r="I129" s="99"/>
      <c r="J129" s="99"/>
      <c r="K129" s="2"/>
      <c r="L129" s="2"/>
      <c r="M129" s="2"/>
    </row>
    <row r="130" spans="1:16">
      <c r="B130" s="37" t="s">
        <v>28</v>
      </c>
      <c r="C130" s="37" t="s">
        <v>46</v>
      </c>
      <c r="D130" s="90">
        <v>6.1172082639630174</v>
      </c>
      <c r="E130" s="2"/>
      <c r="F130" s="99"/>
      <c r="G130" s="99"/>
      <c r="H130" s="99"/>
      <c r="I130" s="99"/>
      <c r="J130" s="99"/>
      <c r="K130" s="2"/>
      <c r="L130" s="2"/>
      <c r="M130" s="2"/>
    </row>
    <row r="131" spans="1:16">
      <c r="B131" s="37" t="s">
        <v>13</v>
      </c>
      <c r="C131" s="37" t="s">
        <v>64</v>
      </c>
      <c r="D131" s="90">
        <v>5.7823021418534752</v>
      </c>
      <c r="E131" s="2"/>
      <c r="F131" s="99"/>
      <c r="G131" s="99"/>
      <c r="H131" s="99"/>
      <c r="I131" s="99"/>
      <c r="J131" s="99"/>
      <c r="K131" s="2"/>
      <c r="L131" s="2"/>
      <c r="M131" s="2"/>
    </row>
    <row r="132" spans="1:16">
      <c r="B132" s="37" t="s">
        <v>31</v>
      </c>
      <c r="C132" s="37" t="s">
        <v>42</v>
      </c>
      <c r="D132" s="90">
        <v>5.1901355193839684</v>
      </c>
      <c r="E132" s="2"/>
      <c r="F132" s="99"/>
      <c r="G132" s="99"/>
      <c r="H132" s="99"/>
      <c r="I132" s="99"/>
      <c r="J132" s="99"/>
      <c r="K132" s="2"/>
      <c r="L132" s="2"/>
      <c r="M132" s="2"/>
    </row>
    <row r="133" spans="1:16">
      <c r="B133" s="37" t="s">
        <v>33</v>
      </c>
      <c r="C133" s="37" t="s">
        <v>40</v>
      </c>
      <c r="D133" s="90">
        <v>3.8200920259458186</v>
      </c>
      <c r="E133" s="2"/>
      <c r="F133" s="99"/>
      <c r="G133" s="99"/>
      <c r="H133" s="99"/>
      <c r="I133" s="99"/>
      <c r="J133" s="99"/>
      <c r="K133" s="2"/>
      <c r="L133" s="2"/>
      <c r="M133" s="2"/>
    </row>
    <row r="134" spans="1:16">
      <c r="B134" s="37" t="s">
        <v>9</v>
      </c>
      <c r="C134" s="37" t="s">
        <v>69</v>
      </c>
      <c r="D134" s="90">
        <v>4.2213662642816869</v>
      </c>
      <c r="E134" s="2"/>
      <c r="F134" s="99"/>
      <c r="G134" s="99"/>
      <c r="H134" s="99"/>
      <c r="I134" s="99"/>
      <c r="J134" s="99"/>
      <c r="K134" s="2"/>
      <c r="L134" s="2"/>
      <c r="M134" s="2"/>
    </row>
    <row r="135" spans="1:16">
      <c r="B135" s="37" t="s">
        <v>10</v>
      </c>
      <c r="C135" s="37" t="s">
        <v>68</v>
      </c>
      <c r="D135" s="90">
        <v>2.3099711872453246</v>
      </c>
      <c r="E135" s="2"/>
      <c r="F135" s="99"/>
      <c r="G135" s="99"/>
      <c r="H135" s="99"/>
      <c r="I135" s="99"/>
      <c r="J135" s="99"/>
      <c r="K135" s="2"/>
      <c r="L135" s="2"/>
      <c r="M135" s="2"/>
    </row>
    <row r="136" spans="1:16">
      <c r="B136" s="37" t="s">
        <v>14</v>
      </c>
      <c r="C136" s="37" t="s">
        <v>63</v>
      </c>
      <c r="D136" s="90">
        <v>1.7812425939012442</v>
      </c>
      <c r="E136" s="2"/>
      <c r="F136" s="99"/>
      <c r="G136" s="99"/>
      <c r="H136" s="99"/>
      <c r="I136" s="99"/>
      <c r="J136" s="99"/>
      <c r="K136" s="2"/>
      <c r="L136" s="2"/>
      <c r="M136" s="2"/>
    </row>
    <row r="137" spans="1:16">
      <c r="B137" s="37" t="s">
        <v>35</v>
      </c>
      <c r="C137" s="37" t="s">
        <v>37</v>
      </c>
      <c r="D137" s="90">
        <v>1.6064666397202074</v>
      </c>
      <c r="E137" s="2"/>
      <c r="F137" s="99"/>
      <c r="G137" s="99"/>
      <c r="H137" s="99"/>
      <c r="I137" s="99"/>
      <c r="J137" s="99"/>
      <c r="K137" s="2"/>
      <c r="L137" s="2"/>
      <c r="M137" s="2"/>
    </row>
    <row r="138" spans="1:16">
      <c r="B138" s="37" t="s">
        <v>20</v>
      </c>
      <c r="C138" s="37" t="s">
        <v>55</v>
      </c>
      <c r="D138" s="90">
        <v>0.96393825001158528</v>
      </c>
      <c r="E138" s="2"/>
      <c r="F138" s="99"/>
      <c r="G138" s="99"/>
      <c r="H138" s="99"/>
      <c r="I138" s="99"/>
      <c r="J138" s="99"/>
      <c r="K138" s="2"/>
      <c r="L138" s="2"/>
      <c r="M138" s="2"/>
    </row>
    <row r="139" spans="1:16">
      <c r="B139" s="2"/>
      <c r="C139" s="2"/>
      <c r="D139" s="2"/>
      <c r="E139" s="2"/>
      <c r="F139" s="2"/>
      <c r="H139" s="2"/>
      <c r="I139" s="99"/>
      <c r="J139" s="2"/>
      <c r="K139" s="2"/>
      <c r="L139" s="2"/>
      <c r="M139" s="2"/>
    </row>
    <row r="140" spans="1:16">
      <c r="B140" s="2"/>
      <c r="C140" s="2"/>
      <c r="D140" s="106"/>
      <c r="E140" s="2"/>
      <c r="F140" s="2"/>
      <c r="G140" s="2"/>
      <c r="H140" s="2"/>
      <c r="I140" s="2"/>
      <c r="J140" s="2"/>
      <c r="K140" s="2"/>
      <c r="L140" s="2"/>
      <c r="M140" s="25"/>
    </row>
    <row r="141" spans="1:16" ht="24" customHeight="1">
      <c r="A141" s="76" t="s">
        <v>199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49"/>
      <c r="P141" s="49"/>
    </row>
    <row r="142" spans="1:1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6">
      <c r="B143" s="6" t="s">
        <v>193</v>
      </c>
      <c r="C143" s="2"/>
      <c r="D143" s="2"/>
      <c r="E143" s="2"/>
      <c r="F143" s="2"/>
      <c r="G143" s="2"/>
      <c r="H143" s="2"/>
      <c r="I143" s="1" t="s">
        <v>194</v>
      </c>
      <c r="K143" s="2"/>
    </row>
    <row r="144" spans="1:16">
      <c r="B144" s="48" t="s">
        <v>101</v>
      </c>
      <c r="C144" s="46" t="s">
        <v>144</v>
      </c>
      <c r="D144" s="46"/>
      <c r="E144" s="46"/>
      <c r="F144" s="46"/>
      <c r="G144" s="46"/>
      <c r="H144" s="46"/>
      <c r="I144" s="48" t="s">
        <v>148</v>
      </c>
      <c r="J144" s="46" t="s">
        <v>200</v>
      </c>
      <c r="K144" s="2"/>
    </row>
    <row r="145" spans="2:13">
      <c r="B145" s="48" t="s">
        <v>119</v>
      </c>
      <c r="C145" s="47" t="s">
        <v>122</v>
      </c>
      <c r="D145" s="46"/>
      <c r="E145" s="46"/>
      <c r="F145" s="46"/>
      <c r="G145" s="46"/>
      <c r="H145" s="46"/>
      <c r="I145" s="48" t="s">
        <v>149</v>
      </c>
      <c r="J145" s="47" t="s">
        <v>197</v>
      </c>
      <c r="K145" s="2"/>
    </row>
    <row r="146" spans="2:13">
      <c r="B146" s="48" t="s">
        <v>106</v>
      </c>
      <c r="C146" s="46" t="s">
        <v>120</v>
      </c>
      <c r="D146" s="46"/>
      <c r="E146" s="46"/>
      <c r="F146" s="46"/>
      <c r="G146" s="46"/>
      <c r="H146" s="46"/>
      <c r="I146" s="48" t="s">
        <v>150</v>
      </c>
      <c r="J146" s="46" t="s">
        <v>153</v>
      </c>
      <c r="K146" s="2"/>
    </row>
    <row r="147" spans="2:13">
      <c r="B147" s="48" t="s">
        <v>121</v>
      </c>
      <c r="C147" s="46" t="s">
        <v>123</v>
      </c>
      <c r="D147" s="46"/>
      <c r="E147" s="46"/>
      <c r="F147" s="46"/>
      <c r="G147" s="46"/>
      <c r="H147" s="46"/>
      <c r="I147" s="48" t="s">
        <v>154</v>
      </c>
      <c r="J147" s="46" t="s">
        <v>155</v>
      </c>
      <c r="K147" s="2"/>
    </row>
    <row r="148" spans="2:13">
      <c r="B148" s="48" t="s">
        <v>176</v>
      </c>
      <c r="C148" s="46" t="s">
        <v>156</v>
      </c>
      <c r="D148" s="48"/>
      <c r="E148" s="46"/>
      <c r="F148" s="48"/>
      <c r="G148" s="46"/>
      <c r="H148" s="48"/>
      <c r="I148" s="48" t="s">
        <v>176</v>
      </c>
      <c r="J148" s="46" t="s">
        <v>156</v>
      </c>
      <c r="K148" s="2"/>
    </row>
    <row r="149" spans="2:13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>
      <c r="B151" s="10" t="s">
        <v>126</v>
      </c>
      <c r="C151" s="10" t="s">
        <v>7</v>
      </c>
      <c r="D151" s="10" t="s">
        <v>157</v>
      </c>
      <c r="E151" s="10" t="s">
        <v>158</v>
      </c>
      <c r="F151" s="10" t="s">
        <v>159</v>
      </c>
      <c r="G151" s="10" t="s">
        <v>160</v>
      </c>
      <c r="H151" s="10" t="s">
        <v>155</v>
      </c>
      <c r="I151" s="44"/>
      <c r="J151" s="45"/>
      <c r="K151" s="2"/>
      <c r="L151" s="2"/>
      <c r="M151" s="2"/>
    </row>
    <row r="152" spans="2:13">
      <c r="B152" s="37" t="s">
        <v>23</v>
      </c>
      <c r="C152" s="37" t="s">
        <v>52</v>
      </c>
      <c r="D152" s="90">
        <v>14.041322840000001</v>
      </c>
      <c r="E152" s="90">
        <v>15.576893999999999</v>
      </c>
      <c r="F152" s="90">
        <v>12.12078204</v>
      </c>
      <c r="G152" s="90">
        <v>12.30776829</v>
      </c>
      <c r="H152" s="90">
        <f>_xlfn.XLOOKUP($C152,'[1]Input  - indicative charges'!$P$13:$P$69,'[1]Input  - indicative charges'!$Q$13:$Q$69,FALSE)</f>
        <v>13.39582813</v>
      </c>
      <c r="I152" s="44"/>
      <c r="J152" s="45"/>
      <c r="K152" s="2"/>
      <c r="L152" s="2"/>
      <c r="M152" s="2"/>
    </row>
    <row r="153" spans="2:13">
      <c r="B153" s="37" t="s">
        <v>27</v>
      </c>
      <c r="C153" s="37" t="s">
        <v>47</v>
      </c>
      <c r="D153" s="90">
        <v>25.156798559999999</v>
      </c>
      <c r="E153" s="90">
        <v>26.248985859999998</v>
      </c>
      <c r="F153" s="90">
        <v>21.768545400000001</v>
      </c>
      <c r="G153" s="90">
        <v>22.115026090000001</v>
      </c>
      <c r="H153" s="90">
        <f>_xlfn.XLOOKUP($C153,'[1]Input  - indicative charges'!$P$13:$P$69,'[1]Input  - indicative charges'!$Q$13:$Q$69,FALSE)</f>
        <v>22.966278129999999</v>
      </c>
      <c r="I153" s="44"/>
      <c r="J153" s="45"/>
      <c r="K153" s="2"/>
      <c r="L153" s="2"/>
      <c r="M153" s="2"/>
    </row>
    <row r="154" spans="2:13">
      <c r="B154" s="37" t="s">
        <v>35</v>
      </c>
      <c r="C154" s="37" t="s">
        <v>37</v>
      </c>
      <c r="D154" s="90">
        <v>1.5600692400000007</v>
      </c>
      <c r="E154" s="90">
        <v>1.3525617599999999</v>
      </c>
      <c r="F154" s="90">
        <v>-0.49897618000000005</v>
      </c>
      <c r="G154" s="90">
        <v>0.55002174000000004</v>
      </c>
      <c r="H154" s="90">
        <f>_xlfn.XLOOKUP($C154,'[1]Input  - indicative charges'!$P$13:$P$69,'[1]Input  - indicative charges'!$Q$13:$Q$69,FALSE)</f>
        <v>0.44562283999999996</v>
      </c>
      <c r="I154" s="44"/>
      <c r="J154" s="45"/>
      <c r="K154" s="2"/>
      <c r="L154" s="2"/>
      <c r="M154" s="2"/>
    </row>
    <row r="155" spans="2:13">
      <c r="B155" s="37" t="s">
        <v>10</v>
      </c>
      <c r="C155" s="37" t="s">
        <v>68</v>
      </c>
      <c r="D155" s="90">
        <v>2.9343518400000002</v>
      </c>
      <c r="E155" s="90">
        <v>2.9068520399999995</v>
      </c>
      <c r="F155" s="90">
        <v>2.5677532800000002</v>
      </c>
      <c r="G155" s="90">
        <v>2.6546223599999998</v>
      </c>
      <c r="H155" s="90">
        <f>_xlfn.XLOOKUP($C155,'[1]Input  - indicative charges'!$P$13:$P$69,'[1]Input  - indicative charges'!$Q$13:$Q$69,FALSE)</f>
        <v>2.69023448</v>
      </c>
      <c r="I155" s="44"/>
      <c r="J155" s="45"/>
      <c r="K155" s="2"/>
      <c r="L155" s="2"/>
      <c r="M155" s="2"/>
    </row>
    <row r="156" spans="2:13">
      <c r="B156" s="37" t="s">
        <v>24</v>
      </c>
      <c r="C156" s="37" t="s">
        <v>51</v>
      </c>
      <c r="D156" s="90">
        <v>11.587440119999998</v>
      </c>
      <c r="E156" s="90">
        <v>12.72706932</v>
      </c>
      <c r="F156" s="90">
        <v>10.713980160000002</v>
      </c>
      <c r="G156" s="90">
        <v>10.96387142</v>
      </c>
      <c r="H156" s="90">
        <f>_xlfn.XLOOKUP($C156,'[1]Input  - indicative charges'!$P$13:$P$69,'[1]Input  - indicative charges'!$Q$13:$Q$69,FALSE)</f>
        <v>11.248133489999999</v>
      </c>
      <c r="I156" s="44"/>
      <c r="J156" s="45"/>
      <c r="K156" s="2"/>
      <c r="L156" s="2"/>
      <c r="M156" s="2"/>
    </row>
    <row r="157" spans="2:13">
      <c r="B157" s="37" t="s">
        <v>34</v>
      </c>
      <c r="C157" s="37" t="s">
        <v>38</v>
      </c>
      <c r="D157" s="90">
        <v>5.2232753999999995</v>
      </c>
      <c r="E157" s="90">
        <v>15.380803149999997</v>
      </c>
      <c r="F157" s="90">
        <v>6.5567257200000011</v>
      </c>
      <c r="G157" s="90">
        <v>4.5569751199999988</v>
      </c>
      <c r="H157" s="90">
        <f>_xlfn.XLOOKUP($C157,'[1]Input  - indicative charges'!$P$13:$P$69,'[1]Input  - indicative charges'!$Q$13:$Q$69,FALSE)</f>
        <v>6.1882829300000006</v>
      </c>
      <c r="I157" s="44"/>
      <c r="J157" s="45"/>
      <c r="K157" s="2"/>
      <c r="L157" s="2"/>
      <c r="M157" s="2"/>
    </row>
    <row r="158" spans="2:13">
      <c r="B158" s="37" t="s">
        <v>9</v>
      </c>
      <c r="C158" s="37" t="s">
        <v>69</v>
      </c>
      <c r="D158" s="90">
        <v>5.9041510799999983</v>
      </c>
      <c r="E158" s="90">
        <v>5.7871743600000016</v>
      </c>
      <c r="F158" s="90">
        <v>5.4449188800000012</v>
      </c>
      <c r="G158" s="90">
        <v>5.4949405100000002</v>
      </c>
      <c r="H158" s="90">
        <f>_xlfn.XLOOKUP($C158,'[1]Input  - indicative charges'!$P$13:$P$69,'[1]Input  - indicative charges'!$Q$13:$Q$69,FALSE)</f>
        <v>5.5820819100000003</v>
      </c>
      <c r="I158" s="44"/>
      <c r="J158" s="45"/>
      <c r="K158" s="2"/>
      <c r="L158" s="2"/>
      <c r="M158" s="2"/>
    </row>
    <row r="159" spans="2:13">
      <c r="B159" s="37" t="s">
        <v>29</v>
      </c>
      <c r="C159" s="37" t="s">
        <v>45</v>
      </c>
      <c r="D159" s="90">
        <v>8.3661440400000018</v>
      </c>
      <c r="E159" s="90">
        <v>7.9986478800000009</v>
      </c>
      <c r="F159" s="90">
        <v>7.3030530000000002</v>
      </c>
      <c r="G159" s="90">
        <v>7.5089940100000003</v>
      </c>
      <c r="H159" s="90">
        <f>_xlfn.XLOOKUP($C159,'[1]Input  - indicative charges'!$P$13:$P$69,'[1]Input  - indicative charges'!$Q$13:$Q$69,FALSE)</f>
        <v>8.0123539400000006</v>
      </c>
      <c r="I159" s="44"/>
      <c r="J159" s="45"/>
      <c r="K159" s="2"/>
      <c r="L159" s="2"/>
      <c r="M159" s="2"/>
    </row>
    <row r="160" spans="2:13">
      <c r="B160" s="37" t="s">
        <v>32</v>
      </c>
      <c r="C160" s="37" t="s">
        <v>41</v>
      </c>
      <c r="D160" s="90">
        <v>5.7437395499999999</v>
      </c>
      <c r="E160" s="90">
        <v>5.5405897099999999</v>
      </c>
      <c r="F160" s="90">
        <v>3.4213730400000002</v>
      </c>
      <c r="G160" s="90">
        <v>3.4882114299999998</v>
      </c>
      <c r="H160" s="90">
        <f>_xlfn.XLOOKUP($C160,'[1]Input  - indicative charges'!$P$13:$P$69,'[1]Input  - indicative charges'!$Q$13:$Q$69,FALSE)</f>
        <v>3.6201832200000004</v>
      </c>
      <c r="I160" s="44"/>
      <c r="J160" s="45"/>
      <c r="K160" s="2"/>
      <c r="L160" s="2"/>
      <c r="M160" s="2"/>
    </row>
    <row r="161" spans="2:13">
      <c r="B161" s="37" t="s">
        <v>21</v>
      </c>
      <c r="C161" s="37" t="s">
        <v>54</v>
      </c>
      <c r="D161" s="90">
        <v>13.971607440000001</v>
      </c>
      <c r="E161" s="90">
        <v>13.707564</v>
      </c>
      <c r="F161" s="90">
        <v>11.719157039999999</v>
      </c>
      <c r="G161" s="90">
        <v>12.314249639999998</v>
      </c>
      <c r="H161" s="90">
        <f>_xlfn.XLOOKUP($C161,'[1]Input  - indicative charges'!$P$13:$P$69,'[1]Input  - indicative charges'!$Q$13:$Q$69,FALSE)</f>
        <v>13.251418439999998</v>
      </c>
      <c r="I161" s="44"/>
      <c r="J161" s="45"/>
      <c r="K161" s="2"/>
      <c r="L161" s="2"/>
      <c r="M161" s="2"/>
    </row>
    <row r="162" spans="2:13">
      <c r="B162" s="37" t="s">
        <v>13</v>
      </c>
      <c r="C162" s="37" t="s">
        <v>64</v>
      </c>
      <c r="D162" s="90">
        <v>7.3867167599999979</v>
      </c>
      <c r="E162" s="90">
        <v>7.2339320399999991</v>
      </c>
      <c r="F162" s="90">
        <v>6.5312368799999989</v>
      </c>
      <c r="G162" s="90">
        <v>6.6578567800000004</v>
      </c>
      <c r="H162" s="90">
        <f>_xlfn.XLOOKUP($C162,'[1]Input  - indicative charges'!$P$13:$P$69,'[1]Input  - indicative charges'!$Q$13:$Q$69,FALSE)</f>
        <v>6.4942625000000005</v>
      </c>
      <c r="I162" s="44"/>
      <c r="J162" s="45"/>
      <c r="K162" s="2"/>
      <c r="L162" s="2"/>
      <c r="M162" s="2"/>
    </row>
    <row r="163" spans="2:13">
      <c r="B163" s="37" t="s">
        <v>20</v>
      </c>
      <c r="C163" s="37" t="s">
        <v>55</v>
      </c>
      <c r="D163" s="90">
        <v>1.1513535599999998</v>
      </c>
      <c r="E163" s="90">
        <v>0.89879484000000021</v>
      </c>
      <c r="F163" s="90">
        <v>0.98853731999999994</v>
      </c>
      <c r="G163" s="90">
        <v>1.0356098899999999</v>
      </c>
      <c r="H163" s="90">
        <f>_xlfn.XLOOKUP($C163,'[1]Input  - indicative charges'!$P$13:$P$69,'[1]Input  - indicative charges'!$Q$13:$Q$69,FALSE)</f>
        <v>0.95908160999999992</v>
      </c>
      <c r="I163" s="44"/>
      <c r="J163" s="45"/>
      <c r="K163" s="2"/>
      <c r="L163" s="2"/>
      <c r="M163" s="2"/>
    </row>
    <row r="164" spans="2:13">
      <c r="B164" s="37" t="s">
        <v>17</v>
      </c>
      <c r="C164" s="37" t="s">
        <v>58</v>
      </c>
      <c r="D164" s="90">
        <v>12.683094700000002</v>
      </c>
      <c r="E164" s="90">
        <v>10.476016960000001</v>
      </c>
      <c r="F164" s="90">
        <v>11.153263559999999</v>
      </c>
      <c r="G164" s="90">
        <v>11.81706338</v>
      </c>
      <c r="H164" s="90">
        <f>_xlfn.XLOOKUP($C164,'[1]Input  - indicative charges'!$P$13:$P$69,'[1]Input  - indicative charges'!$Q$13:$Q$69,FALSE)</f>
        <v>10.89268654</v>
      </c>
      <c r="I164" s="44"/>
      <c r="J164" s="45"/>
      <c r="K164" s="2"/>
      <c r="L164" s="2"/>
      <c r="M164" s="2"/>
    </row>
    <row r="165" spans="2:13">
      <c r="B165" s="37" t="s">
        <v>31</v>
      </c>
      <c r="C165" s="37" t="s">
        <v>42</v>
      </c>
      <c r="D165" s="90">
        <v>4.4019972000000003</v>
      </c>
      <c r="E165" s="90">
        <v>4.2984566399999995</v>
      </c>
      <c r="F165" s="90">
        <v>3.8500286400000001</v>
      </c>
      <c r="G165" s="90">
        <v>4.23117783</v>
      </c>
      <c r="H165" s="90">
        <f>_xlfn.XLOOKUP($C165,'[1]Input  - indicative charges'!$P$13:$P$69,'[1]Input  - indicative charges'!$Q$13:$Q$69,FALSE)</f>
        <v>4.5291060500000002</v>
      </c>
      <c r="I165" s="44"/>
      <c r="J165" s="45"/>
      <c r="K165" s="2"/>
      <c r="L165" s="2"/>
      <c r="M165" s="2"/>
    </row>
    <row r="166" spans="2:13">
      <c r="B166" s="37" t="s">
        <v>26</v>
      </c>
      <c r="C166" s="37" t="s">
        <v>49</v>
      </c>
      <c r="D166" s="90">
        <v>20.076553319999999</v>
      </c>
      <c r="E166" s="90">
        <v>18.639300120000005</v>
      </c>
      <c r="F166" s="90">
        <v>17.32011348</v>
      </c>
      <c r="G166" s="90">
        <v>16.338656029999999</v>
      </c>
      <c r="H166" s="90">
        <f>_xlfn.XLOOKUP($C166,'[1]Input  - indicative charges'!$P$13:$P$69,'[1]Input  - indicative charges'!$Q$13:$Q$69,FALSE)</f>
        <v>17.929430379999999</v>
      </c>
      <c r="I166" s="44"/>
      <c r="J166" s="45"/>
      <c r="K166" s="2"/>
      <c r="L166" s="2"/>
      <c r="M166" s="2"/>
    </row>
    <row r="167" spans="2:13">
      <c r="B167" s="37" t="s">
        <v>15</v>
      </c>
      <c r="C167" s="37" t="s">
        <v>61</v>
      </c>
      <c r="D167" s="90">
        <v>70.167304749999985</v>
      </c>
      <c r="E167" s="90">
        <v>57.158115480000006</v>
      </c>
      <c r="F167" s="90">
        <v>60.70206864</v>
      </c>
      <c r="G167" s="90">
        <v>61.596089990000003</v>
      </c>
      <c r="H167" s="90">
        <f>_xlfn.XLOOKUP($C167,'[1]Input  - indicative charges'!$P$13:$P$69,'[1]Input  - indicative charges'!$Q$13:$Q$69,FALSE)</f>
        <v>62.696180789999993</v>
      </c>
      <c r="I167" s="44"/>
      <c r="J167" s="45"/>
      <c r="K167" s="2"/>
      <c r="L167" s="2"/>
      <c r="M167" s="2"/>
    </row>
    <row r="168" spans="2:13">
      <c r="B168" s="37" t="s">
        <v>16</v>
      </c>
      <c r="C168" s="37" t="s">
        <v>60</v>
      </c>
      <c r="D168" s="90">
        <v>99.608440759999993</v>
      </c>
      <c r="E168" s="90">
        <v>100.28325800000003</v>
      </c>
      <c r="F168" s="90">
        <v>88.094045509999958</v>
      </c>
      <c r="G168" s="90">
        <v>92.208591609999985</v>
      </c>
      <c r="H168" s="90">
        <f>_xlfn.XLOOKUP($C168,'[1]Input  - indicative charges'!$P$13:$P$69,'[1]Input  - indicative charges'!$Q$13:$Q$69,FALSE)</f>
        <v>93.864645990000014</v>
      </c>
      <c r="I168" s="44"/>
      <c r="J168" s="45"/>
      <c r="K168" s="2"/>
      <c r="L168" s="2"/>
      <c r="M168" s="2"/>
    </row>
    <row r="169" spans="2:13">
      <c r="B169" s="37" t="s">
        <v>92</v>
      </c>
      <c r="C169" s="37" t="s">
        <v>56</v>
      </c>
      <c r="D169" s="90">
        <v>27.152639639999997</v>
      </c>
      <c r="E169" s="90">
        <v>26.365761960000004</v>
      </c>
      <c r="F169" s="90">
        <v>23.13254967</v>
      </c>
      <c r="G169" s="90">
        <v>24.320801109999994</v>
      </c>
      <c r="H169" s="90">
        <f>_xlfn.XLOOKUP($C169,'[1]Input  - indicative charges'!$P$13:$P$69,'[1]Input  - indicative charges'!$Q$13:$Q$69,FALSE)</f>
        <v>25.047180659999999</v>
      </c>
      <c r="I169" s="44"/>
      <c r="J169" s="45"/>
      <c r="K169" s="2"/>
      <c r="L169" s="2"/>
      <c r="M169" s="2"/>
    </row>
    <row r="170" spans="2:13">
      <c r="B170" s="37" t="s">
        <v>14</v>
      </c>
      <c r="C170" s="37" t="s">
        <v>63</v>
      </c>
      <c r="D170" s="90">
        <v>2.0848692</v>
      </c>
      <c r="E170" s="90">
        <v>2.0839809599999999</v>
      </c>
      <c r="F170" s="90">
        <v>1.83820512</v>
      </c>
      <c r="G170" s="90">
        <v>1.9185669599999999</v>
      </c>
      <c r="H170" s="90">
        <f>_xlfn.XLOOKUP($C170,'[1]Input  - indicative charges'!$P$13:$P$69,'[1]Input  - indicative charges'!$Q$13:$Q$69,FALSE)</f>
        <v>1.9827698299999998</v>
      </c>
      <c r="I170" s="44"/>
      <c r="J170" s="45"/>
      <c r="K170" s="2"/>
      <c r="L170" s="2"/>
      <c r="M170" s="2"/>
    </row>
    <row r="171" spans="2:13">
      <c r="B171" s="37" t="s">
        <v>30</v>
      </c>
      <c r="C171" s="37" t="s">
        <v>43</v>
      </c>
      <c r="D171" s="90">
        <v>5.4110184499999994</v>
      </c>
      <c r="E171" s="90">
        <v>5.2287772799999992</v>
      </c>
      <c r="F171" s="90">
        <v>4.6660502400000006</v>
      </c>
      <c r="G171" s="90">
        <v>4.7373245800000001</v>
      </c>
      <c r="H171" s="90">
        <f>_xlfn.XLOOKUP($C171,'[1]Input  - indicative charges'!$P$13:$P$69,'[1]Input  - indicative charges'!$Q$13:$Q$69,FALSE)</f>
        <v>5.2523454599999999</v>
      </c>
      <c r="I171" s="44"/>
      <c r="J171" s="45"/>
      <c r="K171" s="2"/>
      <c r="L171" s="2"/>
      <c r="M171" s="2"/>
    </row>
    <row r="172" spans="2:13">
      <c r="B172" s="37" t="s">
        <v>28</v>
      </c>
      <c r="C172" s="37" t="s">
        <v>46</v>
      </c>
      <c r="D172" s="90">
        <v>5.4135445199999994</v>
      </c>
      <c r="E172" s="90">
        <v>5.3289316799999993</v>
      </c>
      <c r="F172" s="90">
        <v>5.3154022799999989</v>
      </c>
      <c r="G172" s="90">
        <v>4.9292628600000006</v>
      </c>
      <c r="H172" s="90">
        <f>_xlfn.XLOOKUP($C172,'[1]Input  - indicative charges'!$P$13:$P$69,'[1]Input  - indicative charges'!$Q$13:$Q$69,FALSE)</f>
        <v>2.2219353499999999</v>
      </c>
      <c r="I172" s="44"/>
      <c r="J172" s="45"/>
      <c r="K172" s="2"/>
      <c r="L172" s="2"/>
      <c r="M172" s="2"/>
    </row>
    <row r="173" spans="2:13">
      <c r="B173" s="37" t="s">
        <v>18</v>
      </c>
      <c r="C173" s="37" t="s">
        <v>57</v>
      </c>
      <c r="D173" s="90">
        <v>32.413105080000001</v>
      </c>
      <c r="E173" s="90">
        <v>31.966917750000004</v>
      </c>
      <c r="F173" s="90">
        <v>27.980440919999999</v>
      </c>
      <c r="G173" s="90">
        <v>29.838091430000002</v>
      </c>
      <c r="H173" s="90">
        <f>_xlfn.XLOOKUP($C173,'[1]Input  - indicative charges'!$P$13:$P$69,'[1]Input  - indicative charges'!$Q$13:$Q$69,FALSE)</f>
        <v>30.968971189999998</v>
      </c>
      <c r="I173" s="44"/>
      <c r="J173" s="45"/>
      <c r="K173" s="2"/>
      <c r="L173" s="2"/>
      <c r="M173" s="2"/>
    </row>
    <row r="174" spans="2:13">
      <c r="B174" s="37" t="s">
        <v>25</v>
      </c>
      <c r="C174" s="37" t="s">
        <v>50</v>
      </c>
      <c r="D174" s="90">
        <v>197.09682178999998</v>
      </c>
      <c r="E174" s="90">
        <v>195.87652032</v>
      </c>
      <c r="F174" s="90">
        <v>170.81967047999998</v>
      </c>
      <c r="G174" s="90">
        <v>172.11339906000003</v>
      </c>
      <c r="H174" s="90">
        <f>_xlfn.XLOOKUP($C174,'[1]Input  - indicative charges'!$P$13:$P$69,'[1]Input  - indicative charges'!$Q$13:$Q$69,FALSE)</f>
        <v>174.03347574999998</v>
      </c>
      <c r="I174" s="44"/>
      <c r="J174" s="45"/>
      <c r="K174" s="2"/>
      <c r="L174" s="2"/>
      <c r="M174" s="2"/>
    </row>
    <row r="175" spans="2:13">
      <c r="B175" s="37" t="s">
        <v>12</v>
      </c>
      <c r="C175" s="37" t="s">
        <v>65</v>
      </c>
      <c r="D175" s="90">
        <v>8.2040486399999981</v>
      </c>
      <c r="E175" s="90">
        <v>8.0305187999999994</v>
      </c>
      <c r="F175" s="90">
        <v>7.3934891600000006</v>
      </c>
      <c r="G175" s="90">
        <v>7.6907593699999994</v>
      </c>
      <c r="H175" s="90">
        <f>_xlfn.XLOOKUP($C175,'[1]Input  - indicative charges'!$P$13:$P$69,'[1]Input  - indicative charges'!$Q$13:$Q$69,FALSE)</f>
        <v>8.0018059099999999</v>
      </c>
      <c r="I175" s="44"/>
      <c r="J175" s="45"/>
      <c r="K175" s="2"/>
      <c r="L175" s="2"/>
      <c r="M175" s="2"/>
    </row>
    <row r="176" spans="2:13">
      <c r="B176" s="37" t="s">
        <v>22</v>
      </c>
      <c r="C176" s="37" t="s">
        <v>53</v>
      </c>
      <c r="D176" s="90">
        <v>21.007403879999995</v>
      </c>
      <c r="E176" s="90">
        <v>21.861640319999999</v>
      </c>
      <c r="F176" s="90">
        <v>18.976336800000002</v>
      </c>
      <c r="G176" s="90">
        <v>19.939606990000001</v>
      </c>
      <c r="H176" s="90">
        <f>_xlfn.XLOOKUP($C176,'[1]Input  - indicative charges'!$P$13:$P$69,'[1]Input  - indicative charges'!$Q$13:$Q$69,FALSE)</f>
        <v>20.072752479999998</v>
      </c>
      <c r="I176" s="44"/>
      <c r="J176" s="45"/>
      <c r="K176" s="2"/>
      <c r="L176" s="2"/>
      <c r="M176" s="2"/>
    </row>
    <row r="177" spans="1:17">
      <c r="B177" s="37" t="s">
        <v>11</v>
      </c>
      <c r="C177" s="37" t="s">
        <v>66</v>
      </c>
      <c r="D177" s="90">
        <v>61.719995160000018</v>
      </c>
      <c r="E177" s="90">
        <v>61.287071520000005</v>
      </c>
      <c r="F177" s="90">
        <v>52.698317040000006</v>
      </c>
      <c r="G177" s="90">
        <v>54.373691869999995</v>
      </c>
      <c r="H177" s="90">
        <f>_xlfn.XLOOKUP($C177,'[1]Input  - indicative charges'!$P$13:$P$69,'[1]Input  - indicative charges'!$Q$13:$Q$69,FALSE)</f>
        <v>54.66520177999999</v>
      </c>
      <c r="I177" s="44"/>
      <c r="J177" s="45"/>
      <c r="K177" s="2"/>
      <c r="L177" s="2"/>
      <c r="M177" s="2"/>
    </row>
    <row r="178" spans="1:17">
      <c r="B178" s="37" t="s">
        <v>33</v>
      </c>
      <c r="C178" s="37" t="s">
        <v>40</v>
      </c>
      <c r="D178" s="90">
        <v>1.9369278000000001</v>
      </c>
      <c r="E178" s="90">
        <v>2.6660618400000002</v>
      </c>
      <c r="F178" s="90">
        <v>1.75733424</v>
      </c>
      <c r="G178" s="90">
        <v>2.04221656</v>
      </c>
      <c r="H178" s="90">
        <f>_xlfn.XLOOKUP($C178,'[1]Input  - indicative charges'!$P$13:$P$69,'[1]Input  - indicative charges'!$Q$13:$Q$69,FALSE)</f>
        <v>1.7920445899999997</v>
      </c>
      <c r="I178" s="2"/>
      <c r="J178" s="2"/>
      <c r="K178" s="2"/>
      <c r="L178" s="2"/>
      <c r="M178" s="2"/>
    </row>
    <row r="180" spans="1:17">
      <c r="H180" s="106"/>
    </row>
    <row r="182" spans="1:17" ht="18.75">
      <c r="A182" s="76" t="s">
        <v>170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49"/>
      <c r="P182" s="49"/>
    </row>
    <row r="184" spans="1:17">
      <c r="A184" s="9" t="s">
        <v>101</v>
      </c>
      <c r="B184" s="92" t="s">
        <v>171</v>
      </c>
    </row>
    <row r="185" spans="1:17">
      <c r="A185" s="9" t="s">
        <v>172</v>
      </c>
      <c r="B185" s="9" t="s">
        <v>179</v>
      </c>
    </row>
    <row r="186" spans="1:17">
      <c r="A186" s="9"/>
      <c r="B186" s="9" t="s">
        <v>173</v>
      </c>
    </row>
    <row r="187" spans="1:17">
      <c r="A187" s="9"/>
      <c r="B187" s="9" t="s">
        <v>174</v>
      </c>
    </row>
    <row r="188" spans="1:17">
      <c r="A188" s="9"/>
      <c r="B188" s="9" t="s">
        <v>175</v>
      </c>
    </row>
    <row r="189" spans="1:17">
      <c r="A189" s="9" t="s">
        <v>102</v>
      </c>
      <c r="B189" s="9" t="s">
        <v>180</v>
      </c>
    </row>
    <row r="190" spans="1:17">
      <c r="C190" s="9" t="s">
        <v>180</v>
      </c>
      <c r="J190" s="97"/>
      <c r="K190" s="97"/>
      <c r="L190" s="97"/>
      <c r="M190" s="97"/>
      <c r="N190" s="97"/>
      <c r="O190" s="97"/>
      <c r="P190" s="97"/>
      <c r="Q190" s="97"/>
    </row>
    <row r="191" spans="1:17">
      <c r="A191" s="10" t="s">
        <v>70</v>
      </c>
      <c r="B191" s="10" t="s">
        <v>7</v>
      </c>
      <c r="C191" s="11">
        <v>2015</v>
      </c>
      <c r="D191" s="11">
        <v>2016</v>
      </c>
      <c r="E191" s="11">
        <v>2017</v>
      </c>
      <c r="F191" s="11">
        <v>2018</v>
      </c>
      <c r="G191" s="11">
        <v>2019</v>
      </c>
      <c r="H191" s="11">
        <v>2020</v>
      </c>
      <c r="I191" s="11">
        <v>2021</v>
      </c>
      <c r="J191" s="97"/>
      <c r="K191" s="97"/>
      <c r="L191" s="97"/>
      <c r="M191" s="97"/>
      <c r="N191" s="97"/>
      <c r="O191" s="97"/>
      <c r="P191" s="97"/>
      <c r="Q191" s="97"/>
    </row>
    <row r="192" spans="1:17">
      <c r="A192" s="93" t="s">
        <v>23</v>
      </c>
      <c r="B192" s="37" t="s">
        <v>52</v>
      </c>
      <c r="C192" s="66">
        <v>0</v>
      </c>
      <c r="D192" s="66"/>
      <c r="E192" s="66"/>
      <c r="F192" s="66"/>
      <c r="G192" s="66">
        <v>0</v>
      </c>
      <c r="H192" s="66">
        <v>0</v>
      </c>
      <c r="I192" s="66">
        <v>0</v>
      </c>
      <c r="J192" s="97"/>
      <c r="K192" s="97"/>
      <c r="L192" s="97"/>
      <c r="M192" s="97"/>
      <c r="N192" s="97"/>
      <c r="O192" s="97"/>
      <c r="P192" s="97"/>
      <c r="Q192" s="97"/>
    </row>
    <row r="193" spans="1:17">
      <c r="A193" s="93" t="s">
        <v>27</v>
      </c>
      <c r="B193" s="37" t="s">
        <v>47</v>
      </c>
      <c r="C193" s="66">
        <v>6656</v>
      </c>
      <c r="D193" s="66">
        <v>7256</v>
      </c>
      <c r="E193" s="66">
        <v>7987</v>
      </c>
      <c r="F193" s="66">
        <v>7857</v>
      </c>
      <c r="G193" s="66">
        <v>6355</v>
      </c>
      <c r="H193" s="66">
        <v>6316</v>
      </c>
      <c r="I193" s="66">
        <v>6309</v>
      </c>
      <c r="J193" s="97"/>
      <c r="K193" s="97"/>
      <c r="L193" s="97"/>
      <c r="M193" s="97"/>
      <c r="N193" s="97"/>
      <c r="O193" s="97"/>
      <c r="P193" s="97"/>
      <c r="Q193" s="97"/>
    </row>
    <row r="194" spans="1:17">
      <c r="A194" s="93" t="s">
        <v>35</v>
      </c>
      <c r="B194" s="37" t="s">
        <v>37</v>
      </c>
      <c r="C194" s="66">
        <v>102.74369</v>
      </c>
      <c r="D194" s="66">
        <v>103</v>
      </c>
      <c r="E194" s="66">
        <v>454.03895999999997</v>
      </c>
      <c r="F194" s="66">
        <v>380.43396000000001</v>
      </c>
      <c r="G194" s="66">
        <v>128.59236000000001</v>
      </c>
      <c r="H194" s="66">
        <v>61.943100000000001</v>
      </c>
      <c r="I194" s="66">
        <v>0</v>
      </c>
      <c r="J194" s="97"/>
      <c r="K194" s="97"/>
      <c r="L194" s="97"/>
      <c r="M194" s="97"/>
      <c r="N194" s="97"/>
      <c r="O194" s="97"/>
      <c r="P194" s="97"/>
      <c r="Q194" s="97"/>
    </row>
    <row r="195" spans="1:17">
      <c r="A195" s="93" t="s">
        <v>10</v>
      </c>
      <c r="B195" s="37" t="s">
        <v>68</v>
      </c>
      <c r="C195" s="66"/>
      <c r="D195" s="66"/>
      <c r="E195" s="66"/>
      <c r="F195" s="66"/>
      <c r="G195" s="66"/>
      <c r="H195" s="66"/>
      <c r="I195" s="66"/>
      <c r="J195" s="97"/>
      <c r="K195" s="97"/>
      <c r="L195" s="97"/>
      <c r="M195" s="97"/>
      <c r="N195" s="97"/>
      <c r="O195" s="97"/>
      <c r="P195" s="97"/>
      <c r="Q195" s="97"/>
    </row>
    <row r="196" spans="1:17">
      <c r="A196" s="93" t="s">
        <v>24</v>
      </c>
      <c r="B196" s="37" t="s">
        <v>51</v>
      </c>
      <c r="C196" s="66"/>
      <c r="D196" s="66">
        <v>486.91899999999998</v>
      </c>
      <c r="E196" s="66">
        <v>295.07189599999998</v>
      </c>
      <c r="F196" s="66">
        <v>637.43541000000005</v>
      </c>
      <c r="G196" s="66">
        <v>782</v>
      </c>
      <c r="H196" s="66">
        <v>632</v>
      </c>
      <c r="I196" s="66">
        <v>275</v>
      </c>
      <c r="J196" s="97"/>
      <c r="K196" s="97"/>
      <c r="L196" s="97"/>
      <c r="M196" s="97"/>
      <c r="N196" s="97"/>
      <c r="O196" s="97"/>
      <c r="P196" s="97"/>
      <c r="Q196" s="97"/>
    </row>
    <row r="197" spans="1:17">
      <c r="A197" s="93" t="s">
        <v>34</v>
      </c>
      <c r="B197" s="37" t="s">
        <v>38</v>
      </c>
      <c r="C197" s="66">
        <v>980</v>
      </c>
      <c r="D197" s="66">
        <v>1513</v>
      </c>
      <c r="E197" s="66">
        <v>1462</v>
      </c>
      <c r="F197" s="66">
        <v>983</v>
      </c>
      <c r="G197" s="66">
        <v>1187</v>
      </c>
      <c r="H197" s="66">
        <v>190</v>
      </c>
      <c r="I197" s="66"/>
      <c r="J197" s="97"/>
      <c r="K197" s="97"/>
      <c r="L197" s="97"/>
      <c r="M197" s="97"/>
      <c r="N197" s="97"/>
      <c r="O197" s="97"/>
      <c r="P197" s="97"/>
      <c r="Q197" s="97"/>
    </row>
    <row r="198" spans="1:17">
      <c r="A198" s="93" t="s">
        <v>9</v>
      </c>
      <c r="B198" s="37" t="s">
        <v>69</v>
      </c>
      <c r="C198" s="66">
        <v>2574.2511199999999</v>
      </c>
      <c r="D198" s="66">
        <v>674.11203</v>
      </c>
      <c r="E198" s="66">
        <v>645.10351000000003</v>
      </c>
      <c r="F198" s="66">
        <v>277.27</v>
      </c>
      <c r="G198" s="66">
        <v>276.60667000000001</v>
      </c>
      <c r="H198" s="66">
        <v>430.09127999999998</v>
      </c>
      <c r="I198" s="66">
        <v>264.14076</v>
      </c>
      <c r="J198" s="97"/>
      <c r="K198" s="97"/>
      <c r="L198" s="97"/>
      <c r="M198" s="97"/>
      <c r="N198" s="97"/>
      <c r="O198" s="97"/>
      <c r="P198" s="97"/>
      <c r="Q198" s="97"/>
    </row>
    <row r="199" spans="1:17">
      <c r="A199" s="93" t="s">
        <v>29</v>
      </c>
      <c r="B199" s="37" t="s">
        <v>45</v>
      </c>
      <c r="C199" s="66"/>
      <c r="D199" s="66">
        <v>0</v>
      </c>
      <c r="E199" s="66">
        <v>0</v>
      </c>
      <c r="F199" s="66">
        <v>0</v>
      </c>
      <c r="G199" s="66"/>
      <c r="H199" s="66">
        <v>0</v>
      </c>
      <c r="I199" s="66">
        <v>0</v>
      </c>
      <c r="J199" s="97"/>
      <c r="K199" s="97"/>
      <c r="L199" s="97"/>
      <c r="M199" s="97"/>
      <c r="N199" s="97"/>
      <c r="O199" s="97"/>
      <c r="P199" s="97"/>
      <c r="Q199" s="97"/>
    </row>
    <row r="200" spans="1:17">
      <c r="A200" s="93" t="s">
        <v>32</v>
      </c>
      <c r="B200" s="37" t="s">
        <v>41</v>
      </c>
      <c r="C200" s="66">
        <v>4526.2213200000024</v>
      </c>
      <c r="D200" s="66">
        <v>2184.4088999999999</v>
      </c>
      <c r="E200" s="66">
        <v>3439.9105199999999</v>
      </c>
      <c r="F200" s="66">
        <v>4579.3683600000004</v>
      </c>
      <c r="G200" s="66">
        <v>3157.1124</v>
      </c>
      <c r="H200" s="66">
        <v>3686.65236</v>
      </c>
      <c r="I200" s="66">
        <v>3098</v>
      </c>
      <c r="J200" s="97"/>
      <c r="K200" s="97"/>
      <c r="L200" s="97"/>
      <c r="M200" s="97"/>
      <c r="N200" s="97"/>
      <c r="O200" s="97"/>
      <c r="P200" s="97"/>
      <c r="Q200" s="97"/>
    </row>
    <row r="201" spans="1:17">
      <c r="A201" s="93" t="s">
        <v>21</v>
      </c>
      <c r="B201" s="37" t="s">
        <v>54</v>
      </c>
      <c r="C201" s="66"/>
      <c r="D201" s="66"/>
      <c r="E201" s="66"/>
      <c r="F201" s="66"/>
      <c r="G201" s="66"/>
      <c r="H201" s="66">
        <v>0</v>
      </c>
      <c r="I201" s="66"/>
      <c r="J201" s="97"/>
      <c r="K201" s="97"/>
      <c r="L201" s="97"/>
      <c r="M201" s="97"/>
      <c r="N201" s="97"/>
      <c r="O201" s="97"/>
      <c r="P201" s="97"/>
      <c r="Q201" s="97"/>
    </row>
    <row r="202" spans="1:17">
      <c r="A202" s="93" t="s">
        <v>13</v>
      </c>
      <c r="B202" s="37" t="s">
        <v>64</v>
      </c>
      <c r="C202" s="66">
        <v>261</v>
      </c>
      <c r="D202" s="66">
        <v>204</v>
      </c>
      <c r="E202" s="66">
        <v>147</v>
      </c>
      <c r="F202" s="66">
        <v>181</v>
      </c>
      <c r="G202" s="66">
        <v>204</v>
      </c>
      <c r="H202" s="66">
        <v>46</v>
      </c>
      <c r="I202" s="66">
        <v>0</v>
      </c>
      <c r="J202" s="97"/>
      <c r="K202" s="97"/>
      <c r="L202" s="97"/>
      <c r="M202" s="97"/>
      <c r="N202" s="97"/>
      <c r="O202" s="97"/>
      <c r="P202" s="97"/>
      <c r="Q202" s="97"/>
    </row>
    <row r="203" spans="1:17">
      <c r="A203" s="93" t="s">
        <v>20</v>
      </c>
      <c r="B203" s="37" t="s">
        <v>55</v>
      </c>
      <c r="C203" s="66"/>
      <c r="D203" s="66"/>
      <c r="E203" s="66"/>
      <c r="F203" s="66"/>
      <c r="G203" s="66">
        <v>0</v>
      </c>
      <c r="H203" s="66">
        <v>0</v>
      </c>
      <c r="I203" s="66">
        <v>0</v>
      </c>
      <c r="J203" s="97"/>
      <c r="K203" s="97"/>
      <c r="L203" s="97"/>
      <c r="M203" s="97"/>
      <c r="N203" s="97"/>
      <c r="O203" s="97"/>
      <c r="P203" s="97"/>
      <c r="Q203" s="97"/>
    </row>
    <row r="204" spans="1:17">
      <c r="A204" s="93" t="s">
        <v>17</v>
      </c>
      <c r="B204" s="37" t="s">
        <v>58</v>
      </c>
      <c r="C204" s="66">
        <v>790</v>
      </c>
      <c r="D204" s="66">
        <v>2085</v>
      </c>
      <c r="E204" s="66">
        <v>1786</v>
      </c>
      <c r="F204" s="66">
        <v>1834</v>
      </c>
      <c r="G204" s="66">
        <v>1926</v>
      </c>
      <c r="H204" s="66">
        <v>1563</v>
      </c>
      <c r="I204" s="66">
        <v>1511</v>
      </c>
      <c r="J204" s="97"/>
      <c r="K204" s="97"/>
      <c r="L204" s="97"/>
      <c r="M204" s="97"/>
      <c r="N204" s="97"/>
      <c r="O204" s="97"/>
      <c r="P204" s="97"/>
      <c r="Q204" s="97"/>
    </row>
    <row r="205" spans="1:17">
      <c r="A205" s="93" t="s">
        <v>31</v>
      </c>
      <c r="B205" s="37" t="s">
        <v>42</v>
      </c>
      <c r="C205" s="66"/>
      <c r="D205" s="66"/>
      <c r="E205" s="66"/>
      <c r="F205" s="66"/>
      <c r="G205" s="66"/>
      <c r="H205" s="66"/>
      <c r="I205" s="66"/>
      <c r="J205" s="97"/>
      <c r="K205" s="97"/>
      <c r="L205" s="97"/>
      <c r="M205" s="97"/>
      <c r="N205" s="97"/>
      <c r="O205" s="97"/>
      <c r="P205" s="97"/>
      <c r="Q205" s="97"/>
    </row>
    <row r="206" spans="1:17">
      <c r="A206" s="93" t="s">
        <v>26</v>
      </c>
      <c r="B206" s="37" t="s">
        <v>49</v>
      </c>
      <c r="C206" s="66">
        <v>0</v>
      </c>
      <c r="D206" s="66"/>
      <c r="E206" s="66">
        <v>1190</v>
      </c>
      <c r="F206" s="66">
        <v>1532</v>
      </c>
      <c r="G206" s="66">
        <v>1312.42653</v>
      </c>
      <c r="H206" s="66">
        <v>1343.2186099999999</v>
      </c>
      <c r="I206" s="66">
        <v>1003</v>
      </c>
      <c r="J206" s="97"/>
      <c r="K206" s="97"/>
      <c r="L206" s="97"/>
      <c r="M206" s="97"/>
      <c r="N206" s="97"/>
      <c r="O206" s="97"/>
      <c r="P206" s="97"/>
      <c r="Q206" s="97"/>
    </row>
    <row r="207" spans="1:17">
      <c r="A207" s="93" t="s">
        <v>15</v>
      </c>
      <c r="B207" s="37" t="s">
        <v>61</v>
      </c>
      <c r="C207" s="66">
        <v>214.17</v>
      </c>
      <c r="D207" s="66">
        <v>280.13</v>
      </c>
      <c r="E207" s="66">
        <v>267.08</v>
      </c>
      <c r="F207" s="66">
        <v>149.31862975000001</v>
      </c>
      <c r="G207" s="66">
        <v>122.2877564923387</v>
      </c>
      <c r="H207" s="66">
        <v>0</v>
      </c>
      <c r="I207" s="66">
        <v>0</v>
      </c>
      <c r="J207" s="97"/>
      <c r="K207" s="97"/>
      <c r="L207" s="97"/>
      <c r="M207" s="97"/>
      <c r="N207" s="97"/>
      <c r="O207" s="97"/>
      <c r="P207" s="97"/>
      <c r="Q207" s="97"/>
    </row>
    <row r="208" spans="1:17">
      <c r="A208" s="93" t="s">
        <v>16</v>
      </c>
      <c r="B208" s="37" t="s">
        <v>60</v>
      </c>
      <c r="C208" s="66">
        <v>9836.022210000001</v>
      </c>
      <c r="D208" s="66">
        <v>9374.2749700000004</v>
      </c>
      <c r="E208" s="66">
        <v>9024.3290899999993</v>
      </c>
      <c r="F208" s="66">
        <v>10474.178330000001</v>
      </c>
      <c r="G208" s="66">
        <v>8663.4494300000006</v>
      </c>
      <c r="H208" s="66">
        <v>5746.49838</v>
      </c>
      <c r="I208" s="66">
        <v>4434.9402099999998</v>
      </c>
      <c r="J208" s="97"/>
      <c r="K208" s="97"/>
      <c r="L208" s="97"/>
      <c r="M208" s="97"/>
      <c r="N208" s="97"/>
      <c r="O208" s="97"/>
      <c r="P208" s="97"/>
      <c r="Q208" s="97"/>
    </row>
    <row r="209" spans="1:17">
      <c r="A209" s="93" t="s">
        <v>14</v>
      </c>
      <c r="B209" s="37" t="s">
        <v>63</v>
      </c>
      <c r="C209" s="66"/>
      <c r="D209" s="66"/>
      <c r="E209" s="66"/>
      <c r="F209" s="66">
        <v>0</v>
      </c>
      <c r="G209" s="66">
        <v>0</v>
      </c>
      <c r="H209" s="66">
        <v>0</v>
      </c>
      <c r="I209" s="66">
        <v>0</v>
      </c>
      <c r="J209" s="97"/>
      <c r="K209" s="97"/>
      <c r="L209" s="97"/>
      <c r="M209" s="97"/>
      <c r="N209" s="97"/>
      <c r="O209" s="97"/>
      <c r="P209" s="97"/>
      <c r="Q209" s="97"/>
    </row>
    <row r="210" spans="1:17">
      <c r="A210" s="93" t="s">
        <v>30</v>
      </c>
      <c r="B210" s="37" t="s">
        <v>43</v>
      </c>
      <c r="C210" s="66">
        <v>1585</v>
      </c>
      <c r="D210" s="66">
        <v>1531</v>
      </c>
      <c r="E210" s="66">
        <v>1899.0307399999999</v>
      </c>
      <c r="F210" s="66">
        <v>2006.8546200000001</v>
      </c>
      <c r="G210" s="66">
        <v>1673.11248</v>
      </c>
      <c r="H210" s="66">
        <v>1642.9531300000001</v>
      </c>
      <c r="I210" s="66">
        <v>1279.3853999999999</v>
      </c>
      <c r="J210" s="97"/>
      <c r="K210" s="97"/>
      <c r="L210" s="97"/>
      <c r="M210" s="97"/>
      <c r="N210" s="97"/>
      <c r="O210" s="97"/>
      <c r="P210" s="97"/>
      <c r="Q210" s="97"/>
    </row>
    <row r="211" spans="1:17">
      <c r="A211" s="93" t="s">
        <v>28</v>
      </c>
      <c r="B211" s="37" t="s">
        <v>46</v>
      </c>
      <c r="C211" s="66">
        <v>2719.0249883333331</v>
      </c>
      <c r="D211" s="66">
        <v>2728.0320000000002</v>
      </c>
      <c r="E211" s="66">
        <v>2748.0030000000002</v>
      </c>
      <c r="F211" s="66">
        <v>3078.8935200000001</v>
      </c>
      <c r="G211" s="66">
        <v>2821.7215200000001</v>
      </c>
      <c r="H211" s="66">
        <v>0</v>
      </c>
      <c r="I211" s="66">
        <v>1751.7223199999989</v>
      </c>
      <c r="J211" s="97"/>
      <c r="K211" s="97"/>
      <c r="L211" s="97"/>
      <c r="M211" s="97"/>
      <c r="N211" s="97"/>
      <c r="O211" s="97"/>
      <c r="P211" s="97"/>
      <c r="Q211" s="97"/>
    </row>
    <row r="212" spans="1:17">
      <c r="A212" s="93" t="s">
        <v>18</v>
      </c>
      <c r="B212" s="37" t="s">
        <v>57</v>
      </c>
      <c r="C212" s="66">
        <v>5951.19506</v>
      </c>
      <c r="D212" s="66">
        <v>6283.7</v>
      </c>
      <c r="E212" s="66">
        <v>6890.0615900000003</v>
      </c>
      <c r="F212" s="66">
        <v>7945.3789999999999</v>
      </c>
      <c r="G212" s="66">
        <v>6535.1189999999997</v>
      </c>
      <c r="H212" s="66">
        <v>4748.9889999999996</v>
      </c>
      <c r="I212" s="66">
        <v>4220</v>
      </c>
      <c r="J212" s="97"/>
      <c r="K212" s="97"/>
      <c r="L212" s="97"/>
      <c r="M212" s="97"/>
      <c r="N212" s="97"/>
      <c r="O212" s="97"/>
      <c r="P212" s="97"/>
      <c r="Q212" s="97"/>
    </row>
    <row r="213" spans="1:17">
      <c r="A213" s="93" t="s">
        <v>25</v>
      </c>
      <c r="B213" s="37" t="s">
        <v>50</v>
      </c>
      <c r="C213" s="66">
        <v>10519</v>
      </c>
      <c r="D213" s="66">
        <v>6636</v>
      </c>
      <c r="E213" s="66">
        <v>12117</v>
      </c>
      <c r="F213" s="66">
        <v>1180</v>
      </c>
      <c r="G213" s="66">
        <v>1129</v>
      </c>
      <c r="H213" s="66">
        <v>966</v>
      </c>
      <c r="I213" s="66">
        <v>977</v>
      </c>
      <c r="J213" s="97"/>
      <c r="K213" s="97"/>
      <c r="L213" s="97"/>
      <c r="M213" s="97"/>
      <c r="N213" s="97"/>
      <c r="O213" s="97"/>
      <c r="P213" s="97"/>
      <c r="Q213" s="97"/>
    </row>
    <row r="214" spans="1:17">
      <c r="A214" s="93" t="s">
        <v>12</v>
      </c>
      <c r="B214" s="37" t="s">
        <v>65</v>
      </c>
      <c r="C214" s="66"/>
      <c r="D214" s="66"/>
      <c r="E214" s="66"/>
      <c r="F214" s="66"/>
      <c r="G214" s="66"/>
      <c r="H214" s="66"/>
      <c r="I214" s="66"/>
      <c r="J214" s="97"/>
      <c r="K214" s="97"/>
      <c r="L214" s="97"/>
      <c r="M214" s="97"/>
      <c r="N214" s="97"/>
      <c r="O214" s="97"/>
      <c r="P214" s="97"/>
      <c r="Q214" s="97"/>
    </row>
    <row r="215" spans="1:17">
      <c r="A215" s="93" t="s">
        <v>22</v>
      </c>
      <c r="B215" s="37" t="s">
        <v>53</v>
      </c>
      <c r="C215" s="66">
        <v>3289.36051</v>
      </c>
      <c r="D215" s="66">
        <v>1851.6487999999999</v>
      </c>
      <c r="E215" s="66">
        <v>1981.4295</v>
      </c>
      <c r="F215" s="66">
        <v>5382.6460800000004</v>
      </c>
      <c r="G215" s="66">
        <v>5334.1705199999997</v>
      </c>
      <c r="H215" s="66">
        <v>4605.1095500000001</v>
      </c>
      <c r="I215" s="66">
        <v>5173.6330799999987</v>
      </c>
      <c r="J215" s="97"/>
      <c r="K215" s="97"/>
      <c r="L215" s="97"/>
      <c r="M215" s="97"/>
      <c r="N215" s="97"/>
      <c r="O215" s="97"/>
      <c r="P215" s="97"/>
      <c r="Q215" s="97"/>
    </row>
    <row r="216" spans="1:17">
      <c r="A216" s="93" t="s">
        <v>11</v>
      </c>
      <c r="B216" s="37" t="s">
        <v>66</v>
      </c>
      <c r="C216" s="66">
        <v>136.88123999999999</v>
      </c>
      <c r="D216" s="66">
        <v>1359.09681</v>
      </c>
      <c r="E216" s="66">
        <v>2571.7239</v>
      </c>
      <c r="F216" s="66">
        <v>1915.9585500000001</v>
      </c>
      <c r="G216" s="66">
        <v>2749.251839999999</v>
      </c>
      <c r="H216" s="66">
        <v>1737.7155130434789</v>
      </c>
      <c r="I216" s="66">
        <v>1632.8936347826091</v>
      </c>
      <c r="J216" s="97"/>
      <c r="K216" s="97"/>
      <c r="L216" s="97"/>
      <c r="M216" s="97"/>
      <c r="N216" s="97"/>
      <c r="O216" s="97"/>
      <c r="P216" s="97"/>
      <c r="Q216" s="97"/>
    </row>
    <row r="217" spans="1:17">
      <c r="A217" s="93" t="s">
        <v>33</v>
      </c>
      <c r="B217" s="37" t="s">
        <v>40</v>
      </c>
      <c r="C217" s="66">
        <v>2171</v>
      </c>
      <c r="D217" s="66">
        <v>2544</v>
      </c>
      <c r="E217" s="66">
        <v>2796</v>
      </c>
      <c r="F217" s="66">
        <v>2703</v>
      </c>
      <c r="G217" s="66">
        <v>2428</v>
      </c>
      <c r="H217" s="66">
        <v>1764</v>
      </c>
      <c r="I217" s="66">
        <v>2186.5304599999999</v>
      </c>
      <c r="J217" s="97"/>
      <c r="K217" s="97"/>
      <c r="L217" s="97"/>
      <c r="M217" s="97"/>
      <c r="N217" s="97"/>
      <c r="O217" s="97"/>
      <c r="P217" s="97"/>
      <c r="Q217" s="97"/>
    </row>
    <row r="218" spans="1:17">
      <c r="A218" s="93" t="s">
        <v>103</v>
      </c>
      <c r="B218" s="100" t="s">
        <v>56</v>
      </c>
      <c r="C218" s="90">
        <v>0</v>
      </c>
      <c r="D218" s="90">
        <v>0</v>
      </c>
      <c r="E218" s="90">
        <v>0</v>
      </c>
      <c r="F218" s="90">
        <v>0</v>
      </c>
      <c r="G218" s="90">
        <v>0</v>
      </c>
      <c r="H218" s="90"/>
      <c r="I218" s="90">
        <v>0</v>
      </c>
      <c r="J218" s="97"/>
      <c r="K218" s="97"/>
      <c r="L218" s="97"/>
      <c r="M218" s="97"/>
      <c r="N218" s="97"/>
      <c r="O218" s="97"/>
      <c r="P218" s="97"/>
      <c r="Q218" s="97"/>
    </row>
    <row r="219" spans="1:17">
      <c r="A219" s="93" t="s">
        <v>111</v>
      </c>
      <c r="B219" s="100" t="s">
        <v>56</v>
      </c>
      <c r="C219" s="90">
        <v>0</v>
      </c>
      <c r="D219" s="90">
        <v>1411</v>
      </c>
      <c r="E219" s="90">
        <v>1336.998</v>
      </c>
      <c r="F219" s="90">
        <v>971.38300000000004</v>
      </c>
      <c r="G219" s="90">
        <v>1401.874</v>
      </c>
      <c r="H219" s="90">
        <v>1375.5630000000001</v>
      </c>
      <c r="I219" s="90">
        <v>1259</v>
      </c>
      <c r="J219" s="97"/>
      <c r="L219" s="97"/>
      <c r="M219" s="97"/>
      <c r="N219" s="97"/>
      <c r="O219" s="97"/>
      <c r="P219" s="97"/>
      <c r="Q219" s="97"/>
    </row>
    <row r="220" spans="1:17" s="97" customFormat="1">
      <c r="A220" s="93" t="s">
        <v>104</v>
      </c>
      <c r="B220" s="100" t="s">
        <v>56</v>
      </c>
      <c r="C220" s="90">
        <v>0</v>
      </c>
      <c r="D220" s="90">
        <v>0</v>
      </c>
      <c r="E220" s="90">
        <v>0</v>
      </c>
      <c r="F220" s="90">
        <v>0</v>
      </c>
      <c r="G220" s="90">
        <v>0</v>
      </c>
      <c r="H220" s="90">
        <v>0</v>
      </c>
      <c r="I220" s="90">
        <v>0</v>
      </c>
    </row>
    <row r="221" spans="1:17" s="97" customFormat="1"/>
    <row r="222" spans="1:17" s="97" customFormat="1">
      <c r="A222" s="97" t="s">
        <v>201</v>
      </c>
    </row>
    <row r="223" spans="1:17">
      <c r="I223" t="s">
        <v>204</v>
      </c>
    </row>
    <row r="224" spans="1:17">
      <c r="A224" s="10" t="s">
        <v>70</v>
      </c>
      <c r="B224" s="10" t="s">
        <v>7</v>
      </c>
      <c r="C224" s="11">
        <v>2015</v>
      </c>
      <c r="D224" s="11">
        <v>2016</v>
      </c>
      <c r="E224" s="11">
        <v>2017</v>
      </c>
      <c r="F224" s="11">
        <v>2018</v>
      </c>
      <c r="G224" s="11">
        <v>2019</v>
      </c>
      <c r="H224" s="11">
        <v>2020</v>
      </c>
      <c r="I224" s="11">
        <v>2021</v>
      </c>
    </row>
    <row r="225" spans="1:9" s="97" customFormat="1">
      <c r="A225" s="37" t="s">
        <v>23</v>
      </c>
      <c r="B225" s="37" t="s">
        <v>52</v>
      </c>
      <c r="C225" s="102">
        <f>SUMIFS(C$192:C$220,$B$192:$B$220,$B225)/1000</f>
        <v>0</v>
      </c>
      <c r="D225" s="102">
        <f t="shared" ref="D225:I240" si="2">SUMIFS(D$192:D$220,$B$192:$B$220,$B225)/1000</f>
        <v>0</v>
      </c>
      <c r="E225" s="102">
        <f t="shared" si="2"/>
        <v>0</v>
      </c>
      <c r="F225" s="102">
        <f t="shared" si="2"/>
        <v>0</v>
      </c>
      <c r="G225" s="102">
        <f t="shared" si="2"/>
        <v>0</v>
      </c>
      <c r="H225" s="102">
        <f t="shared" si="2"/>
        <v>0</v>
      </c>
      <c r="I225" s="102">
        <f t="shared" si="2"/>
        <v>0</v>
      </c>
    </row>
    <row r="226" spans="1:9" s="97" customFormat="1">
      <c r="A226" s="37" t="s">
        <v>27</v>
      </c>
      <c r="B226" s="37" t="s">
        <v>47</v>
      </c>
      <c r="C226" s="102">
        <f t="shared" ref="C226:I241" si="3">SUMIFS(C$192:C$220,$B$192:$B$220,$B226)/1000</f>
        <v>6.6559999999999997</v>
      </c>
      <c r="D226" s="102">
        <f t="shared" si="2"/>
        <v>7.2560000000000002</v>
      </c>
      <c r="E226" s="102">
        <f t="shared" si="2"/>
        <v>7.9870000000000001</v>
      </c>
      <c r="F226" s="102">
        <f t="shared" si="2"/>
        <v>7.8570000000000002</v>
      </c>
      <c r="G226" s="102">
        <f t="shared" si="2"/>
        <v>6.3550000000000004</v>
      </c>
      <c r="H226" s="102">
        <f t="shared" si="2"/>
        <v>6.3159999999999998</v>
      </c>
      <c r="I226" s="102">
        <f t="shared" si="2"/>
        <v>6.3090000000000002</v>
      </c>
    </row>
    <row r="227" spans="1:9" s="97" customFormat="1">
      <c r="A227" s="37" t="s">
        <v>35</v>
      </c>
      <c r="B227" s="37" t="s">
        <v>37</v>
      </c>
      <c r="C227" s="102">
        <f t="shared" si="3"/>
        <v>0.10274369</v>
      </c>
      <c r="D227" s="102">
        <f t="shared" si="2"/>
        <v>0.10299999999999999</v>
      </c>
      <c r="E227" s="102">
        <f t="shared" si="2"/>
        <v>0.45403895999999999</v>
      </c>
      <c r="F227" s="102">
        <f t="shared" si="2"/>
        <v>0.38043396000000002</v>
      </c>
      <c r="G227" s="102">
        <f t="shared" si="2"/>
        <v>0.12859236000000002</v>
      </c>
      <c r="H227" s="102">
        <f t="shared" si="2"/>
        <v>6.1943100000000001E-2</v>
      </c>
      <c r="I227" s="102">
        <f t="shared" si="2"/>
        <v>0</v>
      </c>
    </row>
    <row r="228" spans="1:9" s="97" customFormat="1">
      <c r="A228" s="37" t="s">
        <v>10</v>
      </c>
      <c r="B228" s="37" t="s">
        <v>68</v>
      </c>
      <c r="C228" s="102">
        <f t="shared" si="3"/>
        <v>0</v>
      </c>
      <c r="D228" s="102">
        <f t="shared" si="2"/>
        <v>0</v>
      </c>
      <c r="E228" s="102">
        <f t="shared" si="2"/>
        <v>0</v>
      </c>
      <c r="F228" s="102">
        <f t="shared" si="2"/>
        <v>0</v>
      </c>
      <c r="G228" s="102">
        <f t="shared" si="2"/>
        <v>0</v>
      </c>
      <c r="H228" s="102">
        <f t="shared" si="2"/>
        <v>0</v>
      </c>
      <c r="I228" s="102">
        <f t="shared" si="2"/>
        <v>0</v>
      </c>
    </row>
    <row r="229" spans="1:9" s="97" customFormat="1">
      <c r="A229" s="37" t="s">
        <v>24</v>
      </c>
      <c r="B229" s="37" t="s">
        <v>51</v>
      </c>
      <c r="C229" s="102">
        <f t="shared" si="3"/>
        <v>0</v>
      </c>
      <c r="D229" s="102">
        <f t="shared" si="2"/>
        <v>0.48691899999999999</v>
      </c>
      <c r="E229" s="102">
        <f t="shared" si="2"/>
        <v>0.295071896</v>
      </c>
      <c r="F229" s="102">
        <f t="shared" si="2"/>
        <v>0.63743541000000004</v>
      </c>
      <c r="G229" s="102">
        <f t="shared" si="2"/>
        <v>0.78200000000000003</v>
      </c>
      <c r="H229" s="102">
        <f t="shared" si="2"/>
        <v>0.63200000000000001</v>
      </c>
      <c r="I229" s="102">
        <f t="shared" si="2"/>
        <v>0.27500000000000002</v>
      </c>
    </row>
    <row r="230" spans="1:9" s="97" customFormat="1">
      <c r="A230" s="37" t="s">
        <v>34</v>
      </c>
      <c r="B230" s="37" t="s">
        <v>38</v>
      </c>
      <c r="C230" s="102">
        <f t="shared" si="3"/>
        <v>0.98</v>
      </c>
      <c r="D230" s="102">
        <f t="shared" si="2"/>
        <v>1.5129999999999999</v>
      </c>
      <c r="E230" s="102">
        <f t="shared" si="2"/>
        <v>1.462</v>
      </c>
      <c r="F230" s="102">
        <f t="shared" si="2"/>
        <v>0.98299999999999998</v>
      </c>
      <c r="G230" s="102">
        <f t="shared" si="2"/>
        <v>1.1870000000000001</v>
      </c>
      <c r="H230" s="102">
        <f t="shared" si="2"/>
        <v>0.19</v>
      </c>
      <c r="I230" s="102">
        <f t="shared" si="2"/>
        <v>0</v>
      </c>
    </row>
    <row r="231" spans="1:9" s="97" customFormat="1">
      <c r="A231" s="37" t="s">
        <v>9</v>
      </c>
      <c r="B231" s="37" t="s">
        <v>69</v>
      </c>
      <c r="C231" s="102">
        <f t="shared" si="3"/>
        <v>2.57425112</v>
      </c>
      <c r="D231" s="102">
        <f t="shared" si="2"/>
        <v>0.67411202999999997</v>
      </c>
      <c r="E231" s="102">
        <f t="shared" si="2"/>
        <v>0.64510350999999999</v>
      </c>
      <c r="F231" s="102">
        <f t="shared" si="2"/>
        <v>0.27726999999999996</v>
      </c>
      <c r="G231" s="102">
        <f t="shared" si="2"/>
        <v>0.27660667</v>
      </c>
      <c r="H231" s="102">
        <f t="shared" si="2"/>
        <v>0.43009127999999996</v>
      </c>
      <c r="I231" s="102">
        <f t="shared" si="2"/>
        <v>0.26414075999999997</v>
      </c>
    </row>
    <row r="232" spans="1:9" s="97" customFormat="1">
      <c r="A232" s="37" t="s">
        <v>29</v>
      </c>
      <c r="B232" s="37" t="s">
        <v>45</v>
      </c>
      <c r="C232" s="102">
        <f t="shared" si="3"/>
        <v>0</v>
      </c>
      <c r="D232" s="102">
        <f t="shared" si="2"/>
        <v>0</v>
      </c>
      <c r="E232" s="102">
        <f t="shared" si="2"/>
        <v>0</v>
      </c>
      <c r="F232" s="102">
        <f t="shared" si="2"/>
        <v>0</v>
      </c>
      <c r="G232" s="102">
        <f t="shared" si="2"/>
        <v>0</v>
      </c>
      <c r="H232" s="102">
        <f t="shared" si="2"/>
        <v>0</v>
      </c>
      <c r="I232" s="102">
        <f t="shared" si="2"/>
        <v>0</v>
      </c>
    </row>
    <row r="233" spans="1:9" s="97" customFormat="1">
      <c r="A233" s="37" t="s">
        <v>32</v>
      </c>
      <c r="B233" s="37" t="s">
        <v>41</v>
      </c>
      <c r="C233" s="102">
        <f t="shared" si="3"/>
        <v>4.5262213200000021</v>
      </c>
      <c r="D233" s="102">
        <f t="shared" si="2"/>
        <v>2.1844088999999998</v>
      </c>
      <c r="E233" s="102">
        <f t="shared" si="2"/>
        <v>3.4399105199999997</v>
      </c>
      <c r="F233" s="102">
        <f t="shared" si="2"/>
        <v>4.5793683600000001</v>
      </c>
      <c r="G233" s="102">
        <f t="shared" si="2"/>
        <v>3.1571123999999999</v>
      </c>
      <c r="H233" s="102">
        <f t="shared" si="2"/>
        <v>3.6866523600000001</v>
      </c>
      <c r="I233" s="102">
        <f t="shared" si="2"/>
        <v>3.0979999999999999</v>
      </c>
    </row>
    <row r="234" spans="1:9" s="97" customFormat="1">
      <c r="A234" s="37" t="s">
        <v>21</v>
      </c>
      <c r="B234" s="37" t="s">
        <v>54</v>
      </c>
      <c r="C234" s="102">
        <f t="shared" si="3"/>
        <v>0</v>
      </c>
      <c r="D234" s="102">
        <f t="shared" si="2"/>
        <v>0</v>
      </c>
      <c r="E234" s="102">
        <f t="shared" si="2"/>
        <v>0</v>
      </c>
      <c r="F234" s="102">
        <f t="shared" si="2"/>
        <v>0</v>
      </c>
      <c r="G234" s="102">
        <f t="shared" si="2"/>
        <v>0</v>
      </c>
      <c r="H234" s="102">
        <f t="shared" si="2"/>
        <v>0</v>
      </c>
      <c r="I234" s="102">
        <f t="shared" si="2"/>
        <v>0</v>
      </c>
    </row>
    <row r="235" spans="1:9" s="97" customFormat="1">
      <c r="A235" s="37" t="s">
        <v>13</v>
      </c>
      <c r="B235" s="37" t="s">
        <v>64</v>
      </c>
      <c r="C235" s="102">
        <f t="shared" si="3"/>
        <v>0.26100000000000001</v>
      </c>
      <c r="D235" s="102">
        <f t="shared" si="2"/>
        <v>0.20399999999999999</v>
      </c>
      <c r="E235" s="102">
        <f t="shared" si="2"/>
        <v>0.14699999999999999</v>
      </c>
      <c r="F235" s="102">
        <f t="shared" si="2"/>
        <v>0.18099999999999999</v>
      </c>
      <c r="G235" s="102">
        <f t="shared" si="2"/>
        <v>0.20399999999999999</v>
      </c>
      <c r="H235" s="102">
        <f t="shared" si="2"/>
        <v>4.5999999999999999E-2</v>
      </c>
      <c r="I235" s="102">
        <f t="shared" si="2"/>
        <v>0</v>
      </c>
    </row>
    <row r="236" spans="1:9" s="97" customFormat="1">
      <c r="A236" s="37" t="s">
        <v>20</v>
      </c>
      <c r="B236" s="37" t="s">
        <v>55</v>
      </c>
      <c r="C236" s="102">
        <f t="shared" si="3"/>
        <v>0</v>
      </c>
      <c r="D236" s="102">
        <f t="shared" si="2"/>
        <v>0</v>
      </c>
      <c r="E236" s="102">
        <f t="shared" si="2"/>
        <v>0</v>
      </c>
      <c r="F236" s="102">
        <f t="shared" si="2"/>
        <v>0</v>
      </c>
      <c r="G236" s="102">
        <f t="shared" si="2"/>
        <v>0</v>
      </c>
      <c r="H236" s="102">
        <f t="shared" si="2"/>
        <v>0</v>
      </c>
      <c r="I236" s="102">
        <f t="shared" si="2"/>
        <v>0</v>
      </c>
    </row>
    <row r="237" spans="1:9" s="97" customFormat="1">
      <c r="A237" s="37" t="s">
        <v>17</v>
      </c>
      <c r="B237" s="37" t="s">
        <v>58</v>
      </c>
      <c r="C237" s="102">
        <f t="shared" si="3"/>
        <v>0.79</v>
      </c>
      <c r="D237" s="102">
        <f t="shared" si="2"/>
        <v>2.085</v>
      </c>
      <c r="E237" s="102">
        <f t="shared" si="2"/>
        <v>1.786</v>
      </c>
      <c r="F237" s="102">
        <f t="shared" si="2"/>
        <v>1.8340000000000001</v>
      </c>
      <c r="G237" s="102">
        <f t="shared" si="2"/>
        <v>1.9259999999999999</v>
      </c>
      <c r="H237" s="102">
        <f t="shared" si="2"/>
        <v>1.5629999999999999</v>
      </c>
      <c r="I237" s="102">
        <f t="shared" si="2"/>
        <v>1.5109999999999999</v>
      </c>
    </row>
    <row r="238" spans="1:9" s="97" customFormat="1">
      <c r="A238" s="37" t="s">
        <v>31</v>
      </c>
      <c r="B238" s="37" t="s">
        <v>42</v>
      </c>
      <c r="C238" s="102">
        <f t="shared" si="3"/>
        <v>0</v>
      </c>
      <c r="D238" s="102">
        <f t="shared" si="2"/>
        <v>0</v>
      </c>
      <c r="E238" s="102">
        <f t="shared" si="2"/>
        <v>0</v>
      </c>
      <c r="F238" s="102">
        <f t="shared" si="2"/>
        <v>0</v>
      </c>
      <c r="G238" s="102">
        <f t="shared" si="2"/>
        <v>0</v>
      </c>
      <c r="H238" s="102">
        <f t="shared" si="2"/>
        <v>0</v>
      </c>
      <c r="I238" s="102">
        <f t="shared" si="2"/>
        <v>0</v>
      </c>
    </row>
    <row r="239" spans="1:9" s="97" customFormat="1">
      <c r="A239" s="37" t="s">
        <v>26</v>
      </c>
      <c r="B239" s="37" t="s">
        <v>49</v>
      </c>
      <c r="C239" s="102">
        <f t="shared" si="3"/>
        <v>0</v>
      </c>
      <c r="D239" s="102">
        <f t="shared" si="2"/>
        <v>0</v>
      </c>
      <c r="E239" s="102">
        <f t="shared" si="2"/>
        <v>1.19</v>
      </c>
      <c r="F239" s="102">
        <f t="shared" si="2"/>
        <v>1.532</v>
      </c>
      <c r="G239" s="102">
        <f t="shared" si="2"/>
        <v>1.31242653</v>
      </c>
      <c r="H239" s="102">
        <f t="shared" si="2"/>
        <v>1.3432186099999999</v>
      </c>
      <c r="I239" s="102">
        <f t="shared" si="2"/>
        <v>1.0029999999999999</v>
      </c>
    </row>
    <row r="240" spans="1:9" s="97" customFormat="1">
      <c r="A240" s="37" t="s">
        <v>15</v>
      </c>
      <c r="B240" s="37" t="s">
        <v>61</v>
      </c>
      <c r="C240" s="102">
        <f t="shared" si="3"/>
        <v>0.21417</v>
      </c>
      <c r="D240" s="102">
        <f t="shared" si="2"/>
        <v>0.28012999999999999</v>
      </c>
      <c r="E240" s="102">
        <f t="shared" si="2"/>
        <v>0.26707999999999998</v>
      </c>
      <c r="F240" s="102">
        <f t="shared" si="2"/>
        <v>0.14931862975000001</v>
      </c>
      <c r="G240" s="102">
        <f t="shared" si="2"/>
        <v>0.1222877564923387</v>
      </c>
      <c r="H240" s="102">
        <f t="shared" si="2"/>
        <v>0</v>
      </c>
      <c r="I240" s="102">
        <f t="shared" si="2"/>
        <v>0</v>
      </c>
    </row>
    <row r="241" spans="1:9" s="97" customFormat="1">
      <c r="A241" s="37" t="s">
        <v>16</v>
      </c>
      <c r="B241" s="37" t="s">
        <v>60</v>
      </c>
      <c r="C241" s="102">
        <f t="shared" si="3"/>
        <v>9.8360222100000012</v>
      </c>
      <c r="D241" s="102">
        <f t="shared" si="3"/>
        <v>9.3742749700000001</v>
      </c>
      <c r="E241" s="102">
        <f t="shared" si="3"/>
        <v>9.0243290899999984</v>
      </c>
      <c r="F241" s="102">
        <f t="shared" si="3"/>
        <v>10.474178330000001</v>
      </c>
      <c r="G241" s="102">
        <f t="shared" si="3"/>
        <v>8.66344943</v>
      </c>
      <c r="H241" s="102">
        <f t="shared" si="3"/>
        <v>5.7464983800000002</v>
      </c>
      <c r="I241" s="102">
        <f t="shared" si="3"/>
        <v>4.4349402099999997</v>
      </c>
    </row>
    <row r="242" spans="1:9" s="97" customFormat="1">
      <c r="A242" s="37" t="s">
        <v>92</v>
      </c>
      <c r="B242" s="101" t="s">
        <v>56</v>
      </c>
      <c r="C242" s="102">
        <f t="shared" ref="C242:I251" si="4">SUMIFS(C$192:C$220,$B$192:$B$220,$B242)/1000</f>
        <v>0</v>
      </c>
      <c r="D242" s="102">
        <f t="shared" si="4"/>
        <v>1.411</v>
      </c>
      <c r="E242" s="102">
        <f t="shared" si="4"/>
        <v>1.3369980000000001</v>
      </c>
      <c r="F242" s="102">
        <f t="shared" si="4"/>
        <v>0.971383</v>
      </c>
      <c r="G242" s="102">
        <f t="shared" si="4"/>
        <v>1.4018740000000001</v>
      </c>
      <c r="H242" s="102">
        <f t="shared" si="4"/>
        <v>1.3755630000000001</v>
      </c>
      <c r="I242" s="102">
        <f t="shared" si="4"/>
        <v>1.2589999999999999</v>
      </c>
    </row>
    <row r="243" spans="1:9" s="97" customFormat="1">
      <c r="A243" s="37" t="s">
        <v>14</v>
      </c>
      <c r="B243" s="37" t="s">
        <v>63</v>
      </c>
      <c r="C243" s="102">
        <f t="shared" si="4"/>
        <v>0</v>
      </c>
      <c r="D243" s="102">
        <f t="shared" si="4"/>
        <v>0</v>
      </c>
      <c r="E243" s="102">
        <f t="shared" si="4"/>
        <v>0</v>
      </c>
      <c r="F243" s="102">
        <f t="shared" si="4"/>
        <v>0</v>
      </c>
      <c r="G243" s="102">
        <f t="shared" si="4"/>
        <v>0</v>
      </c>
      <c r="H243" s="102">
        <f t="shared" si="4"/>
        <v>0</v>
      </c>
      <c r="I243" s="102">
        <f t="shared" si="4"/>
        <v>0</v>
      </c>
    </row>
    <row r="244" spans="1:9" s="97" customFormat="1">
      <c r="A244" s="37" t="s">
        <v>30</v>
      </c>
      <c r="B244" s="37" t="s">
        <v>43</v>
      </c>
      <c r="C244" s="102">
        <f t="shared" si="4"/>
        <v>1.585</v>
      </c>
      <c r="D244" s="102">
        <f t="shared" si="4"/>
        <v>1.5309999999999999</v>
      </c>
      <c r="E244" s="102">
        <f t="shared" si="4"/>
        <v>1.8990307399999999</v>
      </c>
      <c r="F244" s="102">
        <f t="shared" si="4"/>
        <v>2.0068546199999999</v>
      </c>
      <c r="G244" s="102">
        <f t="shared" si="4"/>
        <v>1.6731124799999999</v>
      </c>
      <c r="H244" s="102">
        <f t="shared" si="4"/>
        <v>1.6429531300000002</v>
      </c>
      <c r="I244" s="102">
        <f t="shared" si="4"/>
        <v>1.2793853999999998</v>
      </c>
    </row>
    <row r="245" spans="1:9" s="97" customFormat="1">
      <c r="A245" s="37" t="s">
        <v>28</v>
      </c>
      <c r="B245" s="37" t="s">
        <v>46</v>
      </c>
      <c r="C245" s="102">
        <f t="shared" si="4"/>
        <v>2.7190249883333331</v>
      </c>
      <c r="D245" s="102">
        <f t="shared" si="4"/>
        <v>2.7280320000000002</v>
      </c>
      <c r="E245" s="102">
        <f t="shared" si="4"/>
        <v>2.7480030000000002</v>
      </c>
      <c r="F245" s="102">
        <f t="shared" si="4"/>
        <v>3.0788935200000003</v>
      </c>
      <c r="G245" s="102">
        <f t="shared" si="4"/>
        <v>2.8217215200000001</v>
      </c>
      <c r="H245" s="102">
        <f t="shared" si="4"/>
        <v>0</v>
      </c>
      <c r="I245" s="102">
        <f t="shared" si="4"/>
        <v>1.7517223199999989</v>
      </c>
    </row>
    <row r="246" spans="1:9" s="97" customFormat="1">
      <c r="A246" s="37" t="s">
        <v>18</v>
      </c>
      <c r="B246" s="37" t="s">
        <v>57</v>
      </c>
      <c r="C246" s="102">
        <f t="shared" si="4"/>
        <v>5.9511950599999999</v>
      </c>
      <c r="D246" s="102">
        <f t="shared" si="4"/>
        <v>6.2836999999999996</v>
      </c>
      <c r="E246" s="102">
        <f t="shared" si="4"/>
        <v>6.8900615900000002</v>
      </c>
      <c r="F246" s="102">
        <f t="shared" si="4"/>
        <v>7.945379</v>
      </c>
      <c r="G246" s="102">
        <f t="shared" si="4"/>
        <v>6.5351189999999999</v>
      </c>
      <c r="H246" s="102">
        <f t="shared" si="4"/>
        <v>4.7489889999999999</v>
      </c>
      <c r="I246" s="102">
        <f t="shared" si="4"/>
        <v>4.22</v>
      </c>
    </row>
    <row r="247" spans="1:9" s="97" customFormat="1">
      <c r="A247" s="37" t="s">
        <v>25</v>
      </c>
      <c r="B247" s="37" t="s">
        <v>50</v>
      </c>
      <c r="C247" s="102">
        <f t="shared" si="4"/>
        <v>10.519</v>
      </c>
      <c r="D247" s="102">
        <f t="shared" si="4"/>
        <v>6.6360000000000001</v>
      </c>
      <c r="E247" s="102">
        <f t="shared" si="4"/>
        <v>12.117000000000001</v>
      </c>
      <c r="F247" s="102">
        <f t="shared" si="4"/>
        <v>1.18</v>
      </c>
      <c r="G247" s="102">
        <f t="shared" si="4"/>
        <v>1.129</v>
      </c>
      <c r="H247" s="102">
        <f t="shared" si="4"/>
        <v>0.96599999999999997</v>
      </c>
      <c r="I247" s="102">
        <f t="shared" si="4"/>
        <v>0.97699999999999998</v>
      </c>
    </row>
    <row r="248" spans="1:9" s="97" customFormat="1">
      <c r="A248" s="37" t="s">
        <v>12</v>
      </c>
      <c r="B248" s="37" t="s">
        <v>65</v>
      </c>
      <c r="C248" s="102">
        <f t="shared" si="4"/>
        <v>0</v>
      </c>
      <c r="D248" s="102">
        <f t="shared" si="4"/>
        <v>0</v>
      </c>
      <c r="E248" s="102">
        <f t="shared" si="4"/>
        <v>0</v>
      </c>
      <c r="F248" s="102">
        <f t="shared" si="4"/>
        <v>0</v>
      </c>
      <c r="G248" s="102">
        <f t="shared" si="4"/>
        <v>0</v>
      </c>
      <c r="H248" s="102">
        <f t="shared" si="4"/>
        <v>0</v>
      </c>
      <c r="I248" s="102">
        <f t="shared" si="4"/>
        <v>0</v>
      </c>
    </row>
    <row r="249" spans="1:9" s="97" customFormat="1">
      <c r="A249" s="37" t="s">
        <v>22</v>
      </c>
      <c r="B249" s="37" t="s">
        <v>53</v>
      </c>
      <c r="C249" s="102">
        <f t="shared" si="4"/>
        <v>3.2893605099999998</v>
      </c>
      <c r="D249" s="102">
        <f t="shared" si="4"/>
        <v>1.8516488</v>
      </c>
      <c r="E249" s="102">
        <f t="shared" si="4"/>
        <v>1.9814295</v>
      </c>
      <c r="F249" s="102">
        <f t="shared" si="4"/>
        <v>5.3826460800000007</v>
      </c>
      <c r="G249" s="102">
        <f t="shared" si="4"/>
        <v>5.3341705199999998</v>
      </c>
      <c r="H249" s="102">
        <f t="shared" si="4"/>
        <v>4.6051095499999999</v>
      </c>
      <c r="I249" s="102">
        <f t="shared" si="4"/>
        <v>5.1736330799999983</v>
      </c>
    </row>
    <row r="250" spans="1:9" s="97" customFormat="1">
      <c r="A250" s="37" t="s">
        <v>11</v>
      </c>
      <c r="B250" s="37" t="s">
        <v>66</v>
      </c>
      <c r="C250" s="102">
        <f t="shared" si="4"/>
        <v>0.13688123999999999</v>
      </c>
      <c r="D250" s="102">
        <f t="shared" si="4"/>
        <v>1.35909681</v>
      </c>
      <c r="E250" s="102">
        <f t="shared" si="4"/>
        <v>2.5717238999999998</v>
      </c>
      <c r="F250" s="102">
        <f t="shared" si="4"/>
        <v>1.91595855</v>
      </c>
      <c r="G250" s="102">
        <f t="shared" si="4"/>
        <v>2.749251839999999</v>
      </c>
      <c r="H250" s="102">
        <f t="shared" si="4"/>
        <v>1.7377155130434789</v>
      </c>
      <c r="I250" s="102">
        <f t="shared" si="4"/>
        <v>1.6328936347826091</v>
      </c>
    </row>
    <row r="251" spans="1:9" s="97" customFormat="1">
      <c r="A251" s="37" t="s">
        <v>33</v>
      </c>
      <c r="B251" s="37" t="s">
        <v>40</v>
      </c>
      <c r="C251" s="102">
        <f t="shared" si="4"/>
        <v>2.1709999999999998</v>
      </c>
      <c r="D251" s="102">
        <f t="shared" si="4"/>
        <v>2.544</v>
      </c>
      <c r="E251" s="102">
        <f t="shared" si="4"/>
        <v>2.7959999999999998</v>
      </c>
      <c r="F251" s="102">
        <f t="shared" si="4"/>
        <v>2.7029999999999998</v>
      </c>
      <c r="G251" s="102">
        <f t="shared" si="4"/>
        <v>2.4279999999999999</v>
      </c>
      <c r="H251" s="102">
        <f t="shared" si="4"/>
        <v>1.764</v>
      </c>
      <c r="I251" s="102">
        <f t="shared" si="4"/>
        <v>2.1865304599999997</v>
      </c>
    </row>
    <row r="252" spans="1:9" s="97" customFormat="1"/>
    <row r="253" spans="1:9" s="97" customFormat="1">
      <c r="A253" s="37" t="s">
        <v>202</v>
      </c>
      <c r="B253" s="37"/>
      <c r="C253" s="105">
        <f>SUM(C225:C251)</f>
        <v>52.311870138333333</v>
      </c>
      <c r="D253" s="105">
        <f t="shared" ref="D253:I253" si="5">SUM(D225:D251)</f>
        <v>48.505322509999999</v>
      </c>
      <c r="E253" s="105">
        <f t="shared" si="5"/>
        <v>59.037780705999999</v>
      </c>
      <c r="F253" s="105">
        <f t="shared" si="5"/>
        <v>54.069119459750006</v>
      </c>
      <c r="G253" s="105">
        <f t="shared" si="5"/>
        <v>48.186724506492332</v>
      </c>
      <c r="H253" s="105">
        <f t="shared" si="5"/>
        <v>36.855733923043481</v>
      </c>
      <c r="I253" s="105">
        <f t="shared" si="5"/>
        <v>35.375245864782606</v>
      </c>
    </row>
    <row r="254" spans="1:9" s="97" customFormat="1"/>
    <row r="255" spans="1:9" s="97" customFormat="1"/>
    <row r="257" spans="1:12" ht="18.75">
      <c r="A257" s="76" t="s">
        <v>227</v>
      </c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</row>
    <row r="259" spans="1:12">
      <c r="A259" s="10" t="s">
        <v>70</v>
      </c>
      <c r="B259" s="10" t="s">
        <v>7</v>
      </c>
      <c r="C259" s="10" t="s">
        <v>225</v>
      </c>
    </row>
    <row r="260" spans="1:12">
      <c r="A260" s="93" t="s">
        <v>23</v>
      </c>
      <c r="B260" s="37" t="s">
        <v>52</v>
      </c>
      <c r="C260" s="66">
        <v>0</v>
      </c>
    </row>
    <row r="261" spans="1:12">
      <c r="A261" s="93" t="s">
        <v>27</v>
      </c>
      <c r="B261" s="37" t="s">
        <v>47</v>
      </c>
      <c r="C261" s="66">
        <v>0</v>
      </c>
    </row>
    <row r="262" spans="1:12">
      <c r="A262" s="93" t="s">
        <v>35</v>
      </c>
      <c r="B262" s="37" t="s">
        <v>37</v>
      </c>
      <c r="C262" s="66">
        <v>0</v>
      </c>
    </row>
    <row r="263" spans="1:12">
      <c r="A263" s="93" t="s">
        <v>10</v>
      </c>
      <c r="B263" s="37" t="s">
        <v>68</v>
      </c>
      <c r="C263" s="66">
        <v>0</v>
      </c>
    </row>
    <row r="264" spans="1:12">
      <c r="A264" s="93" t="s">
        <v>24</v>
      </c>
      <c r="B264" s="37" t="s">
        <v>51</v>
      </c>
      <c r="C264" s="66">
        <v>0</v>
      </c>
    </row>
    <row r="265" spans="1:12">
      <c r="A265" s="93" t="s">
        <v>34</v>
      </c>
      <c r="B265" s="37" t="s">
        <v>38</v>
      </c>
      <c r="C265" s="66">
        <v>0</v>
      </c>
    </row>
    <row r="266" spans="1:12">
      <c r="A266" s="93" t="s">
        <v>9</v>
      </c>
      <c r="B266" s="37" t="s">
        <v>69</v>
      </c>
      <c r="C266" s="66">
        <v>0</v>
      </c>
    </row>
    <row r="267" spans="1:12">
      <c r="A267" s="93" t="s">
        <v>29</v>
      </c>
      <c r="B267" s="37" t="s">
        <v>45</v>
      </c>
      <c r="C267" s="66">
        <v>0</v>
      </c>
    </row>
    <row r="268" spans="1:12">
      <c r="A268" s="93" t="s">
        <v>32</v>
      </c>
      <c r="B268" s="37" t="s">
        <v>41</v>
      </c>
      <c r="C268" s="66">
        <v>0</v>
      </c>
    </row>
    <row r="269" spans="1:12">
      <c r="A269" s="93" t="s">
        <v>21</v>
      </c>
      <c r="B269" s="37" t="s">
        <v>54</v>
      </c>
      <c r="C269" s="66">
        <v>0</v>
      </c>
    </row>
    <row r="270" spans="1:12">
      <c r="A270" s="93" t="s">
        <v>13</v>
      </c>
      <c r="B270" s="37" t="s">
        <v>64</v>
      </c>
      <c r="C270" s="66">
        <v>0</v>
      </c>
    </row>
    <row r="271" spans="1:12">
      <c r="A271" s="93" t="s">
        <v>20</v>
      </c>
      <c r="B271" s="37" t="s">
        <v>55</v>
      </c>
      <c r="C271" s="66">
        <v>0</v>
      </c>
    </row>
    <row r="272" spans="1:12">
      <c r="A272" s="93" t="s">
        <v>17</v>
      </c>
      <c r="B272" s="37" t="s">
        <v>58</v>
      </c>
      <c r="C272" s="66">
        <v>0</v>
      </c>
    </row>
    <row r="273" spans="1:3">
      <c r="A273" s="93" t="s">
        <v>31</v>
      </c>
      <c r="B273" s="37" t="s">
        <v>42</v>
      </c>
      <c r="C273" s="66">
        <v>0</v>
      </c>
    </row>
    <row r="274" spans="1:3">
      <c r="A274" s="93" t="s">
        <v>26</v>
      </c>
      <c r="B274" s="37" t="s">
        <v>49</v>
      </c>
      <c r="C274" s="66">
        <v>0</v>
      </c>
    </row>
    <row r="275" spans="1:3">
      <c r="A275" s="93" t="s">
        <v>15</v>
      </c>
      <c r="B275" s="37" t="s">
        <v>61</v>
      </c>
      <c r="C275" s="66">
        <v>0</v>
      </c>
    </row>
    <row r="276" spans="1:3">
      <c r="A276" s="93" t="s">
        <v>16</v>
      </c>
      <c r="B276" s="37" t="s">
        <v>60</v>
      </c>
      <c r="C276" s="66">
        <v>0</v>
      </c>
    </row>
    <row r="277" spans="1:3">
      <c r="A277" s="98" t="s">
        <v>92</v>
      </c>
      <c r="B277" s="37" t="s">
        <v>56</v>
      </c>
      <c r="C277" s="66">
        <v>0</v>
      </c>
    </row>
    <row r="278" spans="1:3">
      <c r="A278" s="93" t="s">
        <v>14</v>
      </c>
      <c r="B278" s="37" t="s">
        <v>63</v>
      </c>
      <c r="C278" s="66">
        <v>0</v>
      </c>
    </row>
    <row r="279" spans="1:3">
      <c r="A279" s="93" t="s">
        <v>30</v>
      </c>
      <c r="B279" s="37" t="s">
        <v>43</v>
      </c>
      <c r="C279" s="66">
        <v>0</v>
      </c>
    </row>
    <row r="280" spans="1:3">
      <c r="A280" s="93" t="s">
        <v>28</v>
      </c>
      <c r="B280" s="37" t="s">
        <v>46</v>
      </c>
      <c r="C280" s="66">
        <v>0</v>
      </c>
    </row>
    <row r="281" spans="1:3">
      <c r="A281" s="93" t="s">
        <v>18</v>
      </c>
      <c r="B281" s="37" t="s">
        <v>57</v>
      </c>
      <c r="C281" s="66">
        <v>0</v>
      </c>
    </row>
    <row r="282" spans="1:3">
      <c r="A282" s="93" t="s">
        <v>25</v>
      </c>
      <c r="B282" s="37" t="s">
        <v>50</v>
      </c>
      <c r="C282" s="66">
        <v>0</v>
      </c>
    </row>
    <row r="283" spans="1:3">
      <c r="A283" s="93" t="s">
        <v>12</v>
      </c>
      <c r="B283" s="37" t="s">
        <v>65</v>
      </c>
      <c r="C283" s="66">
        <v>0</v>
      </c>
    </row>
    <row r="284" spans="1:3">
      <c r="A284" s="93" t="s">
        <v>22</v>
      </c>
      <c r="B284" s="37" t="s">
        <v>53</v>
      </c>
      <c r="C284" s="66">
        <v>0</v>
      </c>
    </row>
    <row r="285" spans="1:3">
      <c r="A285" s="93" t="s">
        <v>11</v>
      </c>
      <c r="B285" s="37" t="s">
        <v>66</v>
      </c>
      <c r="C285" s="66">
        <v>0</v>
      </c>
    </row>
    <row r="286" spans="1:3">
      <c r="A286" s="93" t="s">
        <v>33</v>
      </c>
      <c r="B286" s="37" t="s">
        <v>40</v>
      </c>
      <c r="C286" s="66">
        <v>0</v>
      </c>
    </row>
  </sheetData>
  <hyperlinks>
    <hyperlink ref="C145" r:id="rId1" display="https://www.transpower.co.nz/industry/regulatory-control-periods/rcp2/updates" xr:uid="{5576D8C1-86AE-4FA8-8487-34EBC15EE1D5}"/>
    <hyperlink ref="C8" r:id="rId2" xr:uid="{80C32F28-9A93-4AE2-91C6-FC9EF1043E26}"/>
    <hyperlink ref="B184" r:id="rId3" xr:uid="{D3A73FB2-EA6A-4CB2-A94A-1361D4C9C51A}"/>
    <hyperlink ref="C107" r:id="rId4" xr:uid="{452926A4-C957-47CF-9156-A706866DB89B}"/>
  </hyperlinks>
  <pageMargins left="0.7" right="0.7" top="0.75" bottom="0.75" header="0.3" footer="0.3"/>
  <pageSetup paperSize="9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14689D9304C44B1751650E71D0537" ma:contentTypeVersion="11" ma:contentTypeDescription="Create a new document." ma:contentTypeScope="" ma:versionID="ca4bf33e5dc85de80e4f66a685c1488a">
  <xsd:schema xmlns:xsd="http://www.w3.org/2001/XMLSchema" xmlns:xs="http://www.w3.org/2001/XMLSchema" xmlns:p="http://schemas.microsoft.com/office/2006/metadata/properties" xmlns:ns3="f0e46fc5-9464-461f-b60c-d777f1f2f2a3" xmlns:ns4="53d38a82-7d93-4a7a-a91d-d97e27585881" targetNamespace="http://schemas.microsoft.com/office/2006/metadata/properties" ma:root="true" ma:fieldsID="84aa6824bda5516be0d5b4ee5a902310" ns3:_="" ns4:_="">
    <xsd:import namespace="f0e46fc5-9464-461f-b60c-d777f1f2f2a3"/>
    <xsd:import namespace="53d38a82-7d93-4a7a-a91d-d97e275858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46fc5-9464-461f-b60c-d777f1f2f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38a82-7d93-4a7a-a91d-d97e27585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15C94-3E75-4084-B6DB-1FA8E487A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46fc5-9464-461f-b60c-d777f1f2f2a3"/>
    <ds:schemaRef ds:uri="53d38a82-7d93-4a7a-a91d-d97e27585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8513F-BC5A-496D-A010-EB972519688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3d38a82-7d93-4a7a-a91d-d97e27585881"/>
    <ds:schemaRef ds:uri="f0e46fc5-9464-461f-b60c-d777f1f2f2a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EA2848-4E90-4ED0-9B55-EC8BD927E8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Overview</vt:lpstr>
      <vt:lpstr>Output - household bill impact</vt:lpstr>
      <vt:lpstr>Output  - ACOT payments</vt:lpstr>
      <vt:lpstr>Calculations</vt:lpstr>
      <vt:lpstr>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Blair Robertson</dc:creator>
  <cp:keywords/>
  <dc:description/>
  <cp:lastModifiedBy>Charlie Chrystal</cp:lastModifiedBy>
  <cp:revision/>
  <dcterms:created xsi:type="dcterms:W3CDTF">2021-09-05T21:50:43Z</dcterms:created>
  <dcterms:modified xsi:type="dcterms:W3CDTF">2022-09-15T23:27:39Z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0x0101004A214689D9304C44B1751650E71D0537</vt:lpwstr>
  </property>
</Properties>
</file>