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electricityauthority-my.sharepoint.com/personal/beth_goodwin_ea_govt_nz/Documents/Desktop/"/>
    </mc:Choice>
  </mc:AlternateContent>
  <xr:revisionPtr revIDLastSave="0" documentId="8_{C9A67DC4-FEB4-4FE9-B25E-B6DAEFDB59AD}" xr6:coauthVersionLast="47" xr6:coauthVersionMax="47" xr10:uidLastSave="{00000000-0000-0000-0000-000000000000}"/>
  <bookViews>
    <workbookView xWindow="-120" yWindow="-120" windowWidth="29040" windowHeight="15720" xr2:uid="{351F6BB4-B70A-4371-91E1-01CE1CBC02AF}"/>
  </bookViews>
  <sheets>
    <sheet name="Network Costing Zones" sheetId="4" r:id="rId1"/>
    <sheet name="Base Rate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99" i="1"/>
  <c r="L106" i="1"/>
  <c r="L100" i="1"/>
  <c r="L99" i="1"/>
  <c r="L98" i="1"/>
  <c r="L62" i="1"/>
  <c r="L76" i="1"/>
  <c r="L33" i="1"/>
  <c r="L34" i="1"/>
  <c r="L32" i="1"/>
  <c r="J33" i="1"/>
  <c r="J22" i="1"/>
  <c r="J23" i="1"/>
  <c r="J15" i="1"/>
  <c r="J16" i="1"/>
  <c r="J104" i="1"/>
  <c r="J103" i="1"/>
  <c r="J96" i="1"/>
  <c r="J95" i="1"/>
  <c r="J94" i="1"/>
  <c r="H93" i="1"/>
  <c r="J93" i="1" s="1"/>
  <c r="H92" i="1"/>
  <c r="J92" i="1" s="1"/>
  <c r="J100" i="1" s="1"/>
  <c r="F9" i="4" s="1"/>
  <c r="J4" i="1"/>
  <c r="J102" i="1"/>
  <c r="J60" i="1"/>
  <c r="J59" i="1"/>
  <c r="J58" i="1"/>
  <c r="J57" i="1"/>
  <c r="J56" i="1"/>
  <c r="J55" i="1"/>
  <c r="J54" i="1"/>
  <c r="J53" i="1"/>
  <c r="J52" i="1"/>
  <c r="J51" i="1"/>
  <c r="J50" i="1"/>
  <c r="H27" i="1"/>
  <c r="H17" i="1"/>
  <c r="J17" i="1" s="1"/>
  <c r="J24" i="1" s="1"/>
  <c r="J14" i="1"/>
  <c r="J20" i="1"/>
  <c r="J30" i="1"/>
  <c r="J36" i="1"/>
  <c r="J29" i="1"/>
  <c r="J28" i="1"/>
  <c r="J19" i="1"/>
  <c r="J18" i="1"/>
  <c r="J98" i="1" l="1"/>
  <c r="J106" i="1"/>
  <c r="D10" i="4" s="1"/>
  <c r="J62" i="1"/>
  <c r="D6" i="4" s="1"/>
  <c r="F10" i="4" l="1"/>
  <c r="E10" i="4"/>
  <c r="E9" i="4"/>
  <c r="D9" i="4"/>
  <c r="E6" i="4"/>
  <c r="F6" i="4"/>
  <c r="J7" i="1" l="1"/>
  <c r="J8" i="1"/>
  <c r="J6" i="1"/>
  <c r="J5" i="1"/>
  <c r="J87" i="1"/>
  <c r="J86" i="1"/>
  <c r="J85" i="1"/>
  <c r="J84" i="1"/>
  <c r="J83" i="1"/>
  <c r="J82" i="1"/>
  <c r="J81" i="1"/>
  <c r="J80" i="1"/>
  <c r="J45" i="1"/>
  <c r="J44" i="1"/>
  <c r="J43" i="1"/>
  <c r="J46" i="1"/>
  <c r="J42" i="1"/>
  <c r="J67" i="1"/>
  <c r="J66" i="1"/>
  <c r="J72" i="1"/>
  <c r="J71" i="1"/>
  <c r="J39" i="1"/>
  <c r="J38" i="1"/>
  <c r="J40" i="1"/>
  <c r="J68" i="1"/>
  <c r="J11" i="1" l="1"/>
  <c r="L11" i="1" s="1"/>
  <c r="J10" i="1"/>
  <c r="J88" i="1"/>
  <c r="J79" i="1"/>
  <c r="J78" i="1"/>
  <c r="J74" i="1"/>
  <c r="J70" i="1"/>
  <c r="J69" i="1"/>
  <c r="J65" i="1"/>
  <c r="J64" i="1"/>
  <c r="D2" i="4" l="1"/>
  <c r="L10" i="1"/>
  <c r="J90" i="1"/>
  <c r="J76" i="1"/>
  <c r="D7" i="4" s="1"/>
  <c r="J37" i="1"/>
  <c r="J41" i="1"/>
  <c r="J27" i="1"/>
  <c r="J26" i="1"/>
  <c r="J32" i="1" s="1"/>
  <c r="D4" i="4" s="1"/>
  <c r="J12" i="1"/>
  <c r="L12" i="1" s="1"/>
  <c r="D8" i="4" l="1"/>
  <c r="E8" i="4" s="1"/>
  <c r="L90" i="1"/>
  <c r="D3" i="4"/>
  <c r="L22" i="1"/>
  <c r="E7" i="4"/>
  <c r="F7" i="4"/>
  <c r="E2" i="4"/>
  <c r="F2" i="4"/>
  <c r="F8" i="4"/>
  <c r="J34" i="1"/>
  <c r="F4" i="4" s="1"/>
  <c r="J48" i="1"/>
  <c r="D5" i="4" l="1"/>
  <c r="F5" i="4" s="1"/>
  <c r="L48" i="1"/>
  <c r="F3" i="4"/>
  <c r="L24" i="1"/>
  <c r="E4" i="4"/>
  <c r="E5" i="4"/>
  <c r="E3" i="4" l="1"/>
  <c r="L23" i="1"/>
</calcChain>
</file>

<file path=xl/sharedStrings.xml><?xml version="1.0" encoding="utf-8"?>
<sst xmlns="http://schemas.openxmlformats.org/spreadsheetml/2006/main" count="362" uniqueCount="144">
  <si>
    <t>Description</t>
  </si>
  <si>
    <t>Unit</t>
  </si>
  <si>
    <t>Standard - Metro</t>
  </si>
  <si>
    <t>Standard - Urban</t>
  </si>
  <si>
    <t>Standard - Rural</t>
  </si>
  <si>
    <t>Capacity cost - LV</t>
  </si>
  <si>
    <t>Unit cost for incremental low voltage mains (LV) capacity</t>
  </si>
  <si>
    <t>$/kVA</t>
  </si>
  <si>
    <t>Capacity cost - DS</t>
  </si>
  <si>
    <t>Unit cost for incremental distribution substation (DS) capacity</t>
  </si>
  <si>
    <t>Capacity cost - HVF</t>
  </si>
  <si>
    <t>Unit cost for incremental high voltage feeder (HVF) capacity</t>
  </si>
  <si>
    <t>Capacity cost - ZS</t>
  </si>
  <si>
    <t>Unit cost for incremental zone substation (ZS) capacity [Case 1A]</t>
  </si>
  <si>
    <t>Unit cost for incremental zone substation (ZS) capacity [Case 1B]</t>
  </si>
  <si>
    <t>Unit cost for incremental zone substation (ZS) capacity [Case 2]</t>
  </si>
  <si>
    <t>Unit cost for incremental zone substation (ZS) capacity [Case 3]</t>
  </si>
  <si>
    <t>Capacity cost - STL</t>
  </si>
  <si>
    <t>Unit cost for incremental sub-transmission line (STL) capacity [Case 1]</t>
  </si>
  <si>
    <t>Unit cost for incremental sub-transmission line (STL) capacity [Case 2]</t>
  </si>
  <si>
    <t>Connection Level</t>
  </si>
  <si>
    <t>Scenarios</t>
  </si>
  <si>
    <t>Network Component</t>
  </si>
  <si>
    <t>Assumptions</t>
  </si>
  <si>
    <t>Number of Unit</t>
  </si>
  <si>
    <t>Unit Cost</t>
  </si>
  <si>
    <t>UOM</t>
  </si>
  <si>
    <t>Total Cost</t>
  </si>
  <si>
    <t>Notes</t>
  </si>
  <si>
    <t>[LV] LV Mains (400 V)</t>
  </si>
  <si>
    <t>[Case 1] New LV connection</t>
  </si>
  <si>
    <t>LV overhead conductor</t>
  </si>
  <si>
    <t>Typical OHL Length in rural area, NEXANS 95mm2 Al ABC / Fluorine AAAC</t>
  </si>
  <si>
    <t>m</t>
  </si>
  <si>
    <t>$15 per phase x 4  (3Ph+N)</t>
  </si>
  <si>
    <t>Pole/Cross arm (400 V)</t>
  </si>
  <si>
    <t>(length/100m*$6500)+(length*$4500*10days/1000m)</t>
  </si>
  <si>
    <t>Single Phase Pole Fuse</t>
  </si>
  <si>
    <t>pcs</t>
  </si>
  <si>
    <t>LV Cables</t>
  </si>
  <si>
    <t>Typical cable Length in urban area, NEXANS 0.6/1 kV AL XLPE URD Cable 4x50</t>
  </si>
  <si>
    <t>Service Pillar</t>
  </si>
  <si>
    <t>Cable work</t>
  </si>
  <si>
    <t>Assumed to be $3k/km</t>
  </si>
  <si>
    <t>Assumed Total Capacity</t>
  </si>
  <si>
    <t>kVA</t>
  </si>
  <si>
    <t>LV Mains Capacity Rate (Metro)</t>
  </si>
  <si>
    <t>/kVA</t>
  </si>
  <si>
    <t>LV Mains Capacity Rate (Urban)</t>
  </si>
  <si>
    <t>/kVA (assumed 100m total length, 50% OHL, 50% cable)</t>
  </si>
  <si>
    <t>LV Mains Capacity Rate (Rural)</t>
  </si>
  <si>
    <t>[DT] Distribution Substation (11kV/415V)</t>
  </si>
  <si>
    <t>[Case 1] New distribution substation</t>
  </si>
  <si>
    <t>Transformer (ground mounted)</t>
  </si>
  <si>
    <t>300 kVA</t>
  </si>
  <si>
    <t>Transformer (pole mounted)</t>
  </si>
  <si>
    <t>RMU</t>
  </si>
  <si>
    <t>11kV Ring Main Unit (3tier) with lockable external enclosure</t>
  </si>
  <si>
    <t>11 kV overhead conductor to the nearest RMU</t>
  </si>
  <si>
    <t>Iodine AAAC (or similar for 11 kV)</t>
  </si>
  <si>
    <t>$35 per phase x 3 (3Ph)</t>
  </si>
  <si>
    <t>Pole/Cross arm (11 kV)</t>
  </si>
  <si>
    <t>(length/100m*6500)+(length*4500*10/1000)</t>
  </si>
  <si>
    <t>11 kV Cable to the nearest RMU</t>
  </si>
  <si>
    <t>11kV XLPE, 3 core, 185mm2</t>
  </si>
  <si>
    <t>Cable termination</t>
  </si>
  <si>
    <t>Distribution Substations Capacity Rate (Metro)</t>
  </si>
  <si>
    <t>Distribution Substations Capacity Rate (Urban)</t>
  </si>
  <si>
    <t>Distribution Substations Capacity Rate (Rural)</t>
  </si>
  <si>
    <t>[HVF] HV Feeder (11kV)</t>
  </si>
  <si>
    <t>[CASE 1] New HV feeder (radial)</t>
  </si>
  <si>
    <t>11 kV overhead conductor to the nearest zone substation</t>
  </si>
  <si>
    <t>Assumed length, Iodine AAAC (or similar for 11 kV )</t>
  </si>
  <si>
    <t>11 kV Cable to the nearest zone substation</t>
  </si>
  <si>
    <t>Assumed length, 11kV XLPE, 3 core, 300mm2</t>
  </si>
  <si>
    <t xml:space="preserve"> Assumed Total Capacity</t>
  </si>
  <si>
    <t>High Voltage Feeder  Capacity Rate (Metro)</t>
  </si>
  <si>
    <t>High Voltage Feeder  Capacity Rate (Urban)</t>
  </si>
  <si>
    <t>High Voltage Feeder  Capacity Rate (Rural)</t>
  </si>
  <si>
    <t>[ZS] Zone Substation (33/11 kV)</t>
  </si>
  <si>
    <t>[CASE 1A] Existing ZS extension + one transformer replacement</t>
  </si>
  <si>
    <t>Land</t>
  </si>
  <si>
    <t>Excluded from the calculation</t>
  </si>
  <si>
    <t>MV switchboard (11 kV)</t>
  </si>
  <si>
    <t>Single busbar</t>
  </si>
  <si>
    <t>2a</t>
  </si>
  <si>
    <t>Incomer panel</t>
  </si>
  <si>
    <t>2b</t>
  </si>
  <si>
    <t>Feeder panel</t>
  </si>
  <si>
    <t>2c</t>
  </si>
  <si>
    <t>Bus tie panel</t>
  </si>
  <si>
    <t>Transformer</t>
  </si>
  <si>
    <t>1 x 15 MVA transformer</t>
  </si>
  <si>
    <t>HV switchboard (33 kV)</t>
  </si>
  <si>
    <t>Single busbar gas insulated</t>
  </si>
  <si>
    <t>4a</t>
  </si>
  <si>
    <t>4b</t>
  </si>
  <si>
    <t>Misc. panels</t>
  </si>
  <si>
    <t>Control, comms, metering (lumped)</t>
  </si>
  <si>
    <t>Building</t>
  </si>
  <si>
    <t>Transformer(s) located outside. (10m x 2.5m)</t>
  </si>
  <si>
    <t>m2</t>
  </si>
  <si>
    <t>Case 1A Assumed Total Capacity</t>
  </si>
  <si>
    <t>Case 1A Capacity Rate</t>
  </si>
  <si>
    <t>[CASE 1B] New ZS with 1 Transformer</t>
  </si>
  <si>
    <t>Transformer(s) located outside. (10m x 5m)</t>
  </si>
  <si>
    <t>Case 1B Assumed Total Capacity</t>
  </si>
  <si>
    <t>Case 1B Capacity Rate</t>
  </si>
  <si>
    <t>[CASE 2] New ZS with 2 Transformers</t>
  </si>
  <si>
    <t>Double busbar</t>
  </si>
  <si>
    <t>2 x 15 MVA transformer</t>
  </si>
  <si>
    <t>Transformer(s) located outside (10m x 7.5m)</t>
  </si>
  <si>
    <t>Case 2 Assumed Total Capacity</t>
  </si>
  <si>
    <t>Case 2 Capacity Rate</t>
  </si>
  <si>
    <t>[CASE 3] Extend ZS from 2 to 3 Transformers</t>
  </si>
  <si>
    <t>3 bus sections</t>
  </si>
  <si>
    <t>3 x (1incomer 3 feeders) + 2 bus tie</t>
  </si>
  <si>
    <t>$/pcs</t>
  </si>
  <si>
    <t>2 incomers 3 feeders</t>
  </si>
  <si>
    <t>Transformer(s) located outside (10m x 10m)</t>
  </si>
  <si>
    <t>$/m2</t>
  </si>
  <si>
    <t>Building modifications only</t>
  </si>
  <si>
    <t>Case 3 Assumed Total Capacity</t>
  </si>
  <si>
    <t>Case 3 Capacity Rate</t>
  </si>
  <si>
    <t>[STL] Sub Transmission line (33 kV)</t>
  </si>
  <si>
    <t>[CASE 1] New sub transmission line to a GXP - 100% OHL</t>
  </si>
  <si>
    <t>33 kV overhead line</t>
  </si>
  <si>
    <t>Typical length, Selenium AAAC conductor</t>
  </si>
  <si>
    <t>3 x $35 for 3ph</t>
  </si>
  <si>
    <t>Overhead pole</t>
  </si>
  <si>
    <t>(length/200m*7500)+(length*4500*10/1000)</t>
  </si>
  <si>
    <t>Cable</t>
  </si>
  <si>
    <t>33 kV 400 mm2 AL (10 kA / 1s)</t>
  </si>
  <si>
    <t>Additional HV switchboard at the GXP</t>
  </si>
  <si>
    <t>Case 1 Assumed Total Capacity</t>
  </si>
  <si>
    <t>Sub Transmission Line Capacity Rate (Metro)</t>
  </si>
  <si>
    <t>Sub Transmission Line Capacity Rate (Urban)</t>
  </si>
  <si>
    <t>Sub Transmission Line Capacity Rate (Rural)</t>
  </si>
  <si>
    <t>[Case 2] Cutting into an existing double circuit line + new switching station</t>
  </si>
  <si>
    <t>Excluded</t>
  </si>
  <si>
    <t>33 kV switchgear</t>
  </si>
  <si>
    <t>Single bus, 4 CBs</t>
  </si>
  <si>
    <t>10m x 5</t>
  </si>
  <si>
    <t>kVA (assumed 38 MVA line, 25 MVA transformer)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</si>
</sst>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4" borderId="1" xfId="0" applyFill="1" applyBorder="1"/>
    <xf numFmtId="0" fontId="1" fillId="0" borderId="1" xfId="0" applyFont="1" applyBorder="1"/>
    <xf numFmtId="0" fontId="0" fillId="0" borderId="9" xfId="0" applyBorder="1"/>
    <xf numFmtId="0" fontId="0" fillId="4" borderId="9" xfId="0" applyFill="1" applyBorder="1"/>
    <xf numFmtId="0" fontId="0" fillId="3" borderId="14" xfId="0" applyFill="1" applyBorder="1"/>
    <xf numFmtId="0" fontId="0" fillId="4" borderId="3" xfId="0" applyFill="1" applyBorder="1"/>
    <xf numFmtId="0" fontId="0" fillId="0" borderId="6" xfId="0" applyBorder="1"/>
    <xf numFmtId="16" fontId="0" fillId="0" borderId="0" xfId="0" quotePrefix="1" applyNumberFormat="1"/>
    <xf numFmtId="0" fontId="1" fillId="0" borderId="23" xfId="0" applyFont="1" applyBorder="1" applyAlignment="1">
      <alignment horizontal="left" vertical="center" wrapText="1"/>
    </xf>
    <xf numFmtId="0" fontId="1" fillId="0" borderId="4" xfId="0" applyFont="1" applyBorder="1"/>
    <xf numFmtId="0" fontId="1" fillId="0" borderId="5" xfId="0" applyFont="1" applyBorder="1"/>
    <xf numFmtId="0" fontId="0" fillId="4" borderId="27" xfId="0" applyFill="1" applyBorder="1"/>
    <xf numFmtId="0" fontId="1" fillId="0" borderId="1" xfId="0" applyFont="1" applyBorder="1" applyAlignment="1">
      <alignment horizontal="left" vertical="center" wrapText="1"/>
    </xf>
    <xf numFmtId="0" fontId="0" fillId="2" borderId="9" xfId="0" applyFill="1" applyBorder="1"/>
    <xf numFmtId="0" fontId="0" fillId="2" borderId="1" xfId="0" applyFill="1" applyBorder="1"/>
    <xf numFmtId="0" fontId="0" fillId="2" borderId="27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5" xfId="0" applyFill="1" applyBorder="1"/>
    <xf numFmtId="0" fontId="0" fillId="2" borderId="20" xfId="0" applyFill="1" applyBorder="1"/>
    <xf numFmtId="0" fontId="1" fillId="0" borderId="1" xfId="0" applyFont="1" applyBorder="1" applyAlignment="1">
      <alignment horizontal="left" vertical="center"/>
    </xf>
    <xf numFmtId="0" fontId="0" fillId="0" borderId="2" xfId="0" applyBorder="1"/>
    <xf numFmtId="0" fontId="0" fillId="0" borderId="34" xfId="0" applyBorder="1"/>
    <xf numFmtId="0" fontId="1" fillId="0" borderId="9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5" borderId="9" xfId="0" applyFill="1" applyBorder="1"/>
    <xf numFmtId="0" fontId="0" fillId="5" borderId="1" xfId="0" applyFill="1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44" fontId="0" fillId="4" borderId="9" xfId="1" quotePrefix="1" applyFont="1" applyFill="1" applyBorder="1"/>
    <xf numFmtId="44" fontId="0" fillId="4" borderId="1" xfId="1" applyFont="1" applyFill="1" applyBorder="1"/>
    <xf numFmtId="44" fontId="0" fillId="0" borderId="9" xfId="1" applyFont="1" applyBorder="1"/>
    <xf numFmtId="44" fontId="0" fillId="0" borderId="1" xfId="1" applyFont="1" applyBorder="1"/>
    <xf numFmtId="44" fontId="0" fillId="3" borderId="14" xfId="1" applyFont="1" applyFill="1" applyBorder="1"/>
    <xf numFmtId="44" fontId="0" fillId="4" borderId="1" xfId="1" quotePrefix="1" applyFont="1" applyFill="1" applyBorder="1"/>
    <xf numFmtId="0" fontId="1" fillId="0" borderId="17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0" fillId="5" borderId="14" xfId="0" applyFill="1" applyBorder="1"/>
    <xf numFmtId="0" fontId="0" fillId="2" borderId="14" xfId="0" applyFill="1" applyBorder="1"/>
    <xf numFmtId="0" fontId="0" fillId="4" borderId="14" xfId="0" applyFill="1" applyBorder="1"/>
    <xf numFmtId="44" fontId="0" fillId="4" borderId="14" xfId="1" quotePrefix="1" applyFont="1" applyFill="1" applyBorder="1"/>
    <xf numFmtId="44" fontId="0" fillId="0" borderId="14" xfId="1" applyFont="1" applyBorder="1"/>
    <xf numFmtId="0" fontId="0" fillId="2" borderId="39" xfId="0" applyFill="1" applyBorder="1"/>
    <xf numFmtId="44" fontId="0" fillId="4" borderId="27" xfId="1" quotePrefix="1" applyFont="1" applyFill="1" applyBorder="1"/>
    <xf numFmtId="44" fontId="0" fillId="4" borderId="3" xfId="1" quotePrefix="1" applyFont="1" applyFill="1" applyBorder="1"/>
    <xf numFmtId="44" fontId="0" fillId="3" borderId="1" xfId="1" applyFont="1" applyFill="1" applyBorder="1"/>
    <xf numFmtId="44" fontId="0" fillId="0" borderId="3" xfId="1" applyFont="1" applyBorder="1"/>
    <xf numFmtId="44" fontId="0" fillId="3" borderId="43" xfId="1" applyFont="1" applyFill="1" applyBorder="1"/>
    <xf numFmtId="44" fontId="0" fillId="0" borderId="9" xfId="1" applyFont="1" applyFill="1" applyBorder="1"/>
    <xf numFmtId="44" fontId="0" fillId="0" borderId="1" xfId="1" applyFont="1" applyFill="1" applyBorder="1"/>
    <xf numFmtId="44" fontId="0" fillId="0" borderId="14" xfId="1" applyFont="1" applyFill="1" applyBorder="1"/>
    <xf numFmtId="0" fontId="1" fillId="0" borderId="14" xfId="0" applyFont="1" applyBorder="1" applyAlignment="1">
      <alignment horizontal="left" vertical="center" wrapText="1"/>
    </xf>
    <xf numFmtId="44" fontId="0" fillId="0" borderId="43" xfId="1" applyFont="1" applyBorder="1"/>
    <xf numFmtId="0" fontId="0" fillId="2" borderId="44" xfId="0" applyFill="1" applyBorder="1"/>
    <xf numFmtId="44" fontId="0" fillId="4" borderId="9" xfId="1" applyFont="1" applyFill="1" applyBorder="1"/>
    <xf numFmtId="0" fontId="1" fillId="0" borderId="18" xfId="0" applyFont="1" applyBorder="1" applyAlignment="1">
      <alignment horizontal="right" vertical="center"/>
    </xf>
    <xf numFmtId="44" fontId="0" fillId="4" borderId="14" xfId="1" applyFont="1" applyFill="1" applyBorder="1"/>
    <xf numFmtId="0" fontId="0" fillId="0" borderId="2" xfId="0" applyBorder="1" applyAlignment="1">
      <alignment horizontal="right"/>
    </xf>
    <xf numFmtId="0" fontId="1" fillId="0" borderId="3" xfId="0" applyFont="1" applyBorder="1" applyAlignment="1">
      <alignment horizontal="left" vertical="center"/>
    </xf>
    <xf numFmtId="0" fontId="0" fillId="5" borderId="3" xfId="0" applyFill="1" applyBorder="1"/>
    <xf numFmtId="0" fontId="0" fillId="2" borderId="3" xfId="0" applyFill="1" applyBorder="1"/>
    <xf numFmtId="44" fontId="0" fillId="3" borderId="38" xfId="1" applyFont="1" applyFill="1" applyBorder="1"/>
    <xf numFmtId="44" fontId="2" fillId="6" borderId="1" xfId="1" applyFont="1" applyFill="1" applyBorder="1"/>
    <xf numFmtId="44" fontId="0" fillId="0" borderId="0" xfId="0" applyNumberFormat="1"/>
    <xf numFmtId="0" fontId="0" fillId="0" borderId="5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26" xfId="0" applyBorder="1" applyAlignment="1">
      <alignment horizontal="right"/>
    </xf>
    <xf numFmtId="0" fontId="1" fillId="0" borderId="2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0" fillId="0" borderId="14" xfId="0" applyBorder="1" applyAlignment="1">
      <alignment horizontal="right"/>
    </xf>
    <xf numFmtId="0" fontId="1" fillId="0" borderId="16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0" fillId="0" borderId="8" xfId="0" applyBorder="1" applyAlignment="1">
      <alignment horizontal="right"/>
    </xf>
    <xf numFmtId="0" fontId="0" fillId="0" borderId="3" xfId="0" applyBorder="1" applyAlignment="1">
      <alignment horizontal="right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13" xfId="0" applyBorder="1" applyAlignment="1">
      <alignment horizontal="right"/>
    </xf>
    <xf numFmtId="0" fontId="0" fillId="0" borderId="19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1" fillId="0" borderId="35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31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0" fillId="0" borderId="4" xfId="0" applyBorder="1" applyAlignment="1">
      <alignment horizontal="right"/>
    </xf>
    <xf numFmtId="0" fontId="0" fillId="0" borderId="45" xfId="0" applyBorder="1" applyAlignment="1">
      <alignment horizontal="right"/>
    </xf>
    <xf numFmtId="0" fontId="0" fillId="0" borderId="46" xfId="0" applyBorder="1" applyAlignment="1">
      <alignment horizontal="right"/>
    </xf>
    <xf numFmtId="0" fontId="0" fillId="0" borderId="12" xfId="0" applyBorder="1" applyAlignment="1">
      <alignment horizontal="right"/>
    </xf>
    <xf numFmtId="0" fontId="1" fillId="0" borderId="35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0" fillId="0" borderId="25" xfId="0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73499</xdr:colOff>
      <xdr:row>7</xdr:row>
      <xdr:rowOff>184008</xdr:rowOff>
    </xdr:from>
    <xdr:to>
      <xdr:col>17</xdr:col>
      <xdr:colOff>244403</xdr:colOff>
      <xdr:row>42</xdr:row>
      <xdr:rowOff>130273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76B54E-3E4B-4617-A278-092AE899F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73205" y="1450273"/>
          <a:ext cx="3192682" cy="6322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14629-2921-4C6D-BF28-B15C99CF45AC}">
  <dimension ref="A1:F10"/>
  <sheetViews>
    <sheetView tabSelected="1" workbookViewId="0">
      <selection activeCell="I10" sqref="I10"/>
    </sheetView>
  </sheetViews>
  <sheetFormatPr defaultRowHeight="15" x14ac:dyDescent="0.25"/>
  <cols>
    <col min="1" max="1" width="18" bestFit="1" customWidth="1"/>
    <col min="2" max="2" width="35.85546875" customWidth="1"/>
    <col min="3" max="3" width="7.28515625" customWidth="1"/>
    <col min="4" max="6" width="19.7109375" customWidth="1"/>
  </cols>
  <sheetData>
    <row r="1" spans="1:6" x14ac:dyDescent="0.25">
      <c r="A1" s="2"/>
      <c r="B1" s="4" t="s">
        <v>0</v>
      </c>
      <c r="C1" s="4" t="s">
        <v>1</v>
      </c>
      <c r="D1" s="32" t="s">
        <v>2</v>
      </c>
      <c r="E1" s="32" t="s">
        <v>3</v>
      </c>
      <c r="F1" s="32" t="s">
        <v>4</v>
      </c>
    </row>
    <row r="2" spans="1:6" ht="30" x14ac:dyDescent="0.25">
      <c r="A2" s="4" t="s">
        <v>5</v>
      </c>
      <c r="B2" s="33" t="s">
        <v>6</v>
      </c>
      <c r="C2" s="2" t="s">
        <v>7</v>
      </c>
      <c r="D2" s="70">
        <f>'Base Rate'!J10</f>
        <v>266.33333333333331</v>
      </c>
      <c r="E2" s="70">
        <f>'Base Rate'!J11</f>
        <v>219.16666666666666</v>
      </c>
      <c r="F2" s="70">
        <f>'Base Rate'!J12</f>
        <v>171</v>
      </c>
    </row>
    <row r="3" spans="1:6" ht="30" x14ac:dyDescent="0.25">
      <c r="A3" s="4" t="s">
        <v>8</v>
      </c>
      <c r="B3" s="33" t="s">
        <v>9</v>
      </c>
      <c r="C3" s="2" t="s">
        <v>7</v>
      </c>
      <c r="D3" s="70">
        <f>'Base Rate'!J22</f>
        <v>598.5333333333333</v>
      </c>
      <c r="E3" s="70">
        <f>'Base Rate'!J23</f>
        <v>606.70000000000005</v>
      </c>
      <c r="F3" s="70">
        <f>'Base Rate'!J24</f>
        <v>531.66666666666663</v>
      </c>
    </row>
    <row r="4" spans="1:6" ht="30" x14ac:dyDescent="0.25">
      <c r="A4" s="4" t="s">
        <v>10</v>
      </c>
      <c r="B4" s="33" t="s">
        <v>11</v>
      </c>
      <c r="C4" s="2" t="s">
        <v>7</v>
      </c>
      <c r="D4" s="70">
        <f>'Base Rate'!J32</f>
        <v>85.033333333333331</v>
      </c>
      <c r="E4" s="70">
        <f>'Base Rate'!J33</f>
        <v>85.86666666666666</v>
      </c>
      <c r="F4" s="70">
        <f>'Base Rate'!J34</f>
        <v>84.666666666666671</v>
      </c>
    </row>
    <row r="5" spans="1:6" ht="30" x14ac:dyDescent="0.25">
      <c r="A5" s="4" t="s">
        <v>12</v>
      </c>
      <c r="B5" s="33" t="s">
        <v>13</v>
      </c>
      <c r="C5" s="2" t="s">
        <v>7</v>
      </c>
      <c r="D5" s="70">
        <f>'Base Rate'!J48</f>
        <v>455.2</v>
      </c>
      <c r="E5" s="70">
        <f>D5</f>
        <v>455.2</v>
      </c>
      <c r="F5" s="70">
        <f>D5</f>
        <v>455.2</v>
      </c>
    </row>
    <row r="6" spans="1:6" ht="30" x14ac:dyDescent="0.25">
      <c r="A6" s="4" t="s">
        <v>12</v>
      </c>
      <c r="B6" s="33" t="s">
        <v>14</v>
      </c>
      <c r="C6" s="2" t="s">
        <v>7</v>
      </c>
      <c r="D6" s="70">
        <f>'Base Rate'!J62</f>
        <v>227.66666666666666</v>
      </c>
      <c r="E6" s="70">
        <f t="shared" ref="E6:E8" si="0">D6</f>
        <v>227.66666666666666</v>
      </c>
      <c r="F6" s="70">
        <f t="shared" ref="F6:F8" si="1">D6</f>
        <v>227.66666666666666</v>
      </c>
    </row>
    <row r="7" spans="1:6" ht="30" x14ac:dyDescent="0.25">
      <c r="A7" s="4" t="s">
        <v>12</v>
      </c>
      <c r="B7" s="33" t="s">
        <v>15</v>
      </c>
      <c r="C7" s="2" t="s">
        <v>7</v>
      </c>
      <c r="D7" s="70">
        <f>'Base Rate'!J76</f>
        <v>462.4</v>
      </c>
      <c r="E7" s="70">
        <f t="shared" si="0"/>
        <v>462.4</v>
      </c>
      <c r="F7" s="70">
        <f t="shared" si="1"/>
        <v>462.4</v>
      </c>
    </row>
    <row r="8" spans="1:6" ht="30" x14ac:dyDescent="0.25">
      <c r="A8" s="4" t="s">
        <v>12</v>
      </c>
      <c r="B8" s="33" t="s">
        <v>16</v>
      </c>
      <c r="C8" s="2" t="s">
        <v>7</v>
      </c>
      <c r="D8" s="70">
        <f>'Base Rate'!J90</f>
        <v>220.73333333333332</v>
      </c>
      <c r="E8" s="70">
        <f t="shared" si="0"/>
        <v>220.73333333333332</v>
      </c>
      <c r="F8" s="70">
        <f t="shared" si="1"/>
        <v>220.73333333333332</v>
      </c>
    </row>
    <row r="9" spans="1:6" ht="45" x14ac:dyDescent="0.25">
      <c r="A9" s="4" t="s">
        <v>17</v>
      </c>
      <c r="B9" s="33" t="s">
        <v>18</v>
      </c>
      <c r="C9" s="2" t="s">
        <v>7</v>
      </c>
      <c r="D9" s="70">
        <f>'Base Rate'!J98</f>
        <v>181.2</v>
      </c>
      <c r="E9" s="70">
        <f>'Base Rate'!J99</f>
        <v>132.69999999999999</v>
      </c>
      <c r="F9" s="70">
        <f>'Base Rate'!J100</f>
        <v>84.2</v>
      </c>
    </row>
    <row r="10" spans="1:6" ht="45" x14ac:dyDescent="0.25">
      <c r="A10" s="4" t="s">
        <v>17</v>
      </c>
      <c r="B10" s="33" t="s">
        <v>19</v>
      </c>
      <c r="C10" s="2" t="s">
        <v>7</v>
      </c>
      <c r="D10" s="70">
        <f>'Base Rate'!J106</f>
        <v>120.76923076923077</v>
      </c>
      <c r="E10" s="70">
        <f>D10</f>
        <v>120.76923076923077</v>
      </c>
      <c r="F10" s="70">
        <f>D10</f>
        <v>120.76923076923077</v>
      </c>
    </row>
  </sheetData>
  <pageMargins left="0.7" right="0.7" top="0.75" bottom="0.75" header="0.3" footer="0.3"/>
  <pageSetup orientation="portrait" r:id="rId1"/>
  <headerFooter>
    <oddFooter>&amp;C_x000D_&amp;1#&amp;"Calibri"&amp;10&amp;K000000 IN-CONFIDENCE: ORGANISATION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3FDB3-B853-496D-809C-6883E35ABA90}">
  <dimension ref="A1:M106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112" sqref="O112"/>
    </sheetView>
  </sheetViews>
  <sheetFormatPr defaultRowHeight="15" x14ac:dyDescent="0.25"/>
  <cols>
    <col min="1" max="1" width="52.140625" style="29" customWidth="1"/>
    <col min="2" max="2" width="40.5703125" customWidth="1"/>
    <col min="3" max="3" width="4.140625" customWidth="1"/>
    <col min="4" max="4" width="50.28515625" bestFit="1" customWidth="1"/>
    <col min="5" max="5" width="66.28515625" bestFit="1" customWidth="1"/>
    <col min="6" max="6" width="14" bestFit="1" customWidth="1"/>
    <col min="7" max="7" width="4" bestFit="1" customWidth="1"/>
    <col min="8" max="8" width="20" customWidth="1"/>
    <col min="9" max="9" width="5.7109375" bestFit="1" customWidth="1"/>
    <col min="10" max="10" width="19.7109375" customWidth="1"/>
    <col min="11" max="11" width="54.85546875" bestFit="1" customWidth="1"/>
    <col min="12" max="12" width="22.7109375" customWidth="1"/>
  </cols>
  <sheetData>
    <row r="1" spans="1:12" x14ac:dyDescent="0.25">
      <c r="A1" s="28" t="s">
        <v>20</v>
      </c>
      <c r="B1" s="4" t="s">
        <v>21</v>
      </c>
      <c r="C1" s="12" t="s">
        <v>22</v>
      </c>
      <c r="D1" s="13"/>
      <c r="E1" s="4" t="s">
        <v>23</v>
      </c>
      <c r="F1" s="4" t="s">
        <v>24</v>
      </c>
      <c r="G1" s="4"/>
      <c r="H1" s="4" t="s">
        <v>25</v>
      </c>
      <c r="I1" s="4" t="s">
        <v>26</v>
      </c>
      <c r="J1" s="4" t="s">
        <v>27</v>
      </c>
      <c r="K1" s="4" t="s">
        <v>28</v>
      </c>
    </row>
    <row r="2" spans="1:12" ht="15.75" thickBot="1" x14ac:dyDescent="0.3"/>
    <row r="3" spans="1:12" x14ac:dyDescent="0.25">
      <c r="A3" s="89" t="s">
        <v>29</v>
      </c>
      <c r="B3" s="104" t="s">
        <v>30</v>
      </c>
      <c r="C3" s="26">
        <v>1</v>
      </c>
      <c r="D3" s="30" t="s">
        <v>31</v>
      </c>
      <c r="E3" s="16" t="s">
        <v>32</v>
      </c>
      <c r="F3" s="6">
        <v>300</v>
      </c>
      <c r="G3" s="6" t="s">
        <v>33</v>
      </c>
      <c r="H3" s="37">
        <v>60</v>
      </c>
      <c r="I3" s="6" t="s">
        <v>33</v>
      </c>
      <c r="J3" s="56">
        <f>F3*H3</f>
        <v>18000</v>
      </c>
      <c r="K3" s="19" t="s">
        <v>34</v>
      </c>
    </row>
    <row r="4" spans="1:12" x14ac:dyDescent="0.25">
      <c r="A4" s="90"/>
      <c r="B4" s="105"/>
      <c r="C4" s="23">
        <v>2</v>
      </c>
      <c r="D4" s="31" t="s">
        <v>35</v>
      </c>
      <c r="E4" s="17"/>
      <c r="F4" s="3">
        <v>300</v>
      </c>
      <c r="G4" s="3" t="s">
        <v>33</v>
      </c>
      <c r="H4" s="42">
        <v>110</v>
      </c>
      <c r="I4" s="3" t="s">
        <v>33</v>
      </c>
      <c r="J4" s="57">
        <f>F4*H4</f>
        <v>33000</v>
      </c>
      <c r="K4" s="20" t="s">
        <v>36</v>
      </c>
    </row>
    <row r="5" spans="1:12" x14ac:dyDescent="0.25">
      <c r="A5" s="90"/>
      <c r="B5" s="105"/>
      <c r="C5" s="23">
        <v>3</v>
      </c>
      <c r="D5" s="31" t="s">
        <v>37</v>
      </c>
      <c r="E5" s="17"/>
      <c r="F5" s="3">
        <v>3</v>
      </c>
      <c r="G5" s="3" t="s">
        <v>38</v>
      </c>
      <c r="H5" s="42">
        <v>100</v>
      </c>
      <c r="I5" s="3" t="s">
        <v>38</v>
      </c>
      <c r="J5" s="57">
        <f t="shared" ref="J5:J8" si="0">F5*H5</f>
        <v>300</v>
      </c>
      <c r="K5" s="20"/>
    </row>
    <row r="6" spans="1:12" x14ac:dyDescent="0.25">
      <c r="A6" s="90"/>
      <c r="B6" s="105"/>
      <c r="C6" s="23">
        <v>4</v>
      </c>
      <c r="D6" s="31" t="s">
        <v>39</v>
      </c>
      <c r="E6" s="17" t="s">
        <v>40</v>
      </c>
      <c r="F6" s="3">
        <v>100</v>
      </c>
      <c r="G6" s="3" t="s">
        <v>33</v>
      </c>
      <c r="H6" s="42">
        <v>159</v>
      </c>
      <c r="I6" s="3" t="s">
        <v>33</v>
      </c>
      <c r="J6" s="57">
        <f t="shared" si="0"/>
        <v>15900</v>
      </c>
      <c r="K6" s="20"/>
    </row>
    <row r="7" spans="1:12" x14ac:dyDescent="0.25">
      <c r="A7" s="90"/>
      <c r="B7" s="105"/>
      <c r="C7" s="23">
        <v>5</v>
      </c>
      <c r="D7" s="31" t="s">
        <v>41</v>
      </c>
      <c r="E7" s="17"/>
      <c r="F7" s="3">
        <v>1</v>
      </c>
      <c r="G7" s="3" t="s">
        <v>38</v>
      </c>
      <c r="H7" s="42">
        <v>34000</v>
      </c>
      <c r="I7" s="3" t="s">
        <v>38</v>
      </c>
      <c r="J7" s="57">
        <f t="shared" ref="J7" si="1">F7*H7</f>
        <v>34000</v>
      </c>
      <c r="K7" s="20"/>
    </row>
    <row r="8" spans="1:12" ht="15.75" thickBot="1" x14ac:dyDescent="0.3">
      <c r="A8" s="90"/>
      <c r="B8" s="106"/>
      <c r="C8" s="44">
        <v>6</v>
      </c>
      <c r="D8" s="45" t="s">
        <v>42</v>
      </c>
      <c r="E8" s="46" t="s">
        <v>43</v>
      </c>
      <c r="F8" s="47">
        <v>100</v>
      </c>
      <c r="G8" s="47" t="s">
        <v>33</v>
      </c>
      <c r="H8" s="48">
        <v>300</v>
      </c>
      <c r="I8" s="47" t="s">
        <v>33</v>
      </c>
      <c r="J8" s="58">
        <f t="shared" si="0"/>
        <v>30000</v>
      </c>
      <c r="K8" s="21"/>
    </row>
    <row r="9" spans="1:12" x14ac:dyDescent="0.25">
      <c r="A9" s="90"/>
      <c r="B9" s="99" t="s">
        <v>44</v>
      </c>
      <c r="C9" s="100"/>
      <c r="D9" s="100"/>
      <c r="E9" s="100"/>
      <c r="F9" s="100"/>
      <c r="G9" s="100"/>
      <c r="H9" s="100"/>
      <c r="I9" s="100"/>
      <c r="J9" s="8">
        <v>300</v>
      </c>
      <c r="K9" s="22" t="s">
        <v>45</v>
      </c>
    </row>
    <row r="10" spans="1:12" x14ac:dyDescent="0.25">
      <c r="A10" s="90"/>
      <c r="B10" s="72" t="s">
        <v>46</v>
      </c>
      <c r="C10" s="73"/>
      <c r="D10" s="73"/>
      <c r="E10" s="73"/>
      <c r="F10" s="73"/>
      <c r="G10" s="73"/>
      <c r="H10" s="73"/>
      <c r="I10" s="73"/>
      <c r="J10" s="53">
        <f>(J8+J7+J6)/J9</f>
        <v>266.33333333333331</v>
      </c>
      <c r="K10" s="20" t="s">
        <v>47</v>
      </c>
      <c r="L10" s="71">
        <f>J10*$J$9</f>
        <v>79900</v>
      </c>
    </row>
    <row r="11" spans="1:12" x14ac:dyDescent="0.25">
      <c r="A11" s="90"/>
      <c r="B11" s="72" t="s">
        <v>48</v>
      </c>
      <c r="C11" s="73"/>
      <c r="D11" s="73"/>
      <c r="E11" s="73"/>
      <c r="F11" s="73"/>
      <c r="G11" s="73"/>
      <c r="H11" s="73"/>
      <c r="I11" s="73"/>
      <c r="J11" s="53">
        <f>((H3*50)+(H4*50)+(H6*50)+(H8*50)+J5+J7)/J9</f>
        <v>219.16666666666666</v>
      </c>
      <c r="K11" s="20" t="s">
        <v>49</v>
      </c>
      <c r="L11" s="71">
        <f t="shared" ref="L11:L12" si="2">J11*$J$9</f>
        <v>65750</v>
      </c>
    </row>
    <row r="12" spans="1:12" ht="15.75" thickBot="1" x14ac:dyDescent="0.3">
      <c r="A12" s="91"/>
      <c r="B12" s="101" t="s">
        <v>50</v>
      </c>
      <c r="C12" s="79"/>
      <c r="D12" s="79"/>
      <c r="E12" s="79"/>
      <c r="F12" s="79"/>
      <c r="G12" s="79"/>
      <c r="H12" s="79"/>
      <c r="I12" s="79"/>
      <c r="J12" s="41">
        <f>(J3+J4+J5)/J9</f>
        <v>171</v>
      </c>
      <c r="K12" s="21" t="s">
        <v>47</v>
      </c>
      <c r="L12" s="71">
        <f t="shared" si="2"/>
        <v>51300</v>
      </c>
    </row>
    <row r="13" spans="1:12" ht="15.75" thickBot="1" x14ac:dyDescent="0.3"/>
    <row r="14" spans="1:12" x14ac:dyDescent="0.25">
      <c r="A14" s="92" t="s">
        <v>51</v>
      </c>
      <c r="B14" s="80" t="s">
        <v>52</v>
      </c>
      <c r="C14" s="26">
        <v>1</v>
      </c>
      <c r="D14" s="30" t="s">
        <v>53</v>
      </c>
      <c r="E14" s="16" t="s">
        <v>54</v>
      </c>
      <c r="F14" s="6">
        <v>1</v>
      </c>
      <c r="G14" s="6" t="s">
        <v>38</v>
      </c>
      <c r="H14" s="37">
        <v>75000</v>
      </c>
      <c r="I14" s="6" t="s">
        <v>38</v>
      </c>
      <c r="J14" s="39">
        <f>F14*H14</f>
        <v>75000</v>
      </c>
      <c r="K14" s="19"/>
    </row>
    <row r="15" spans="1:12" x14ac:dyDescent="0.25">
      <c r="A15" s="93"/>
      <c r="B15" s="81"/>
      <c r="C15" s="66">
        <v>2</v>
      </c>
      <c r="D15" s="67" t="s">
        <v>55</v>
      </c>
      <c r="E15" s="68" t="s">
        <v>54</v>
      </c>
      <c r="F15" s="8">
        <v>1</v>
      </c>
      <c r="G15" s="8" t="s">
        <v>38</v>
      </c>
      <c r="H15" s="52">
        <v>39000</v>
      </c>
      <c r="I15" s="8" t="s">
        <v>38</v>
      </c>
      <c r="J15" s="54">
        <f>F15*H15</f>
        <v>39000</v>
      </c>
      <c r="K15" s="22"/>
    </row>
    <row r="16" spans="1:12" x14ac:dyDescent="0.25">
      <c r="A16" s="93"/>
      <c r="B16" s="81"/>
      <c r="C16" s="66">
        <v>3</v>
      </c>
      <c r="D16" s="67" t="s">
        <v>56</v>
      </c>
      <c r="E16" s="68" t="s">
        <v>57</v>
      </c>
      <c r="F16" s="8">
        <v>1</v>
      </c>
      <c r="G16" s="8" t="s">
        <v>38</v>
      </c>
      <c r="H16" s="52">
        <v>78000</v>
      </c>
      <c r="I16" s="8" t="s">
        <v>38</v>
      </c>
      <c r="J16" s="54">
        <f>F16*H16</f>
        <v>78000</v>
      </c>
      <c r="K16" s="22"/>
    </row>
    <row r="17" spans="1:12" x14ac:dyDescent="0.25">
      <c r="A17" s="93"/>
      <c r="B17" s="82"/>
      <c r="C17" s="23">
        <v>4</v>
      </c>
      <c r="D17" s="31" t="s">
        <v>58</v>
      </c>
      <c r="E17" s="17" t="s">
        <v>59</v>
      </c>
      <c r="F17" s="3">
        <v>300</v>
      </c>
      <c r="G17" s="3" t="s">
        <v>33</v>
      </c>
      <c r="H17" s="42">
        <f>35*3</f>
        <v>105</v>
      </c>
      <c r="I17" s="3" t="s">
        <v>33</v>
      </c>
      <c r="J17" s="40">
        <f t="shared" ref="J17:J20" si="3">F17*H17</f>
        <v>31500</v>
      </c>
      <c r="K17" s="20" t="s">
        <v>60</v>
      </c>
    </row>
    <row r="18" spans="1:12" x14ac:dyDescent="0.25">
      <c r="A18" s="93"/>
      <c r="B18" s="82"/>
      <c r="C18" s="23">
        <v>5</v>
      </c>
      <c r="D18" s="31" t="s">
        <v>61</v>
      </c>
      <c r="E18" s="17"/>
      <c r="F18" s="3">
        <v>100</v>
      </c>
      <c r="G18" s="3" t="s">
        <v>33</v>
      </c>
      <c r="H18" s="42">
        <v>110</v>
      </c>
      <c r="I18" s="3" t="s">
        <v>33</v>
      </c>
      <c r="J18" s="40">
        <f t="shared" si="3"/>
        <v>11000</v>
      </c>
      <c r="K18" s="17" t="s">
        <v>62</v>
      </c>
    </row>
    <row r="19" spans="1:12" x14ac:dyDescent="0.25">
      <c r="A19" s="93"/>
      <c r="B19" s="82"/>
      <c r="C19" s="23">
        <v>6</v>
      </c>
      <c r="D19" s="31" t="s">
        <v>63</v>
      </c>
      <c r="E19" s="17" t="s">
        <v>64</v>
      </c>
      <c r="F19" s="3">
        <v>100</v>
      </c>
      <c r="G19" s="3" t="s">
        <v>33</v>
      </c>
      <c r="H19" s="42">
        <v>166</v>
      </c>
      <c r="I19" s="3" t="s">
        <v>33</v>
      </c>
      <c r="J19" s="40">
        <f t="shared" si="3"/>
        <v>16600</v>
      </c>
      <c r="K19" s="20"/>
    </row>
    <row r="20" spans="1:12" ht="15.75" thickBot="1" x14ac:dyDescent="0.3">
      <c r="A20" s="93"/>
      <c r="B20" s="83"/>
      <c r="C20" s="44">
        <v>7</v>
      </c>
      <c r="D20" s="45" t="s">
        <v>65</v>
      </c>
      <c r="E20" s="46"/>
      <c r="F20" s="47">
        <v>2</v>
      </c>
      <c r="G20" s="47" t="s">
        <v>38</v>
      </c>
      <c r="H20" s="48">
        <v>4980</v>
      </c>
      <c r="I20" s="47" t="s">
        <v>38</v>
      </c>
      <c r="J20" s="60">
        <f t="shared" si="3"/>
        <v>9960</v>
      </c>
      <c r="K20" s="61"/>
    </row>
    <row r="21" spans="1:12" x14ac:dyDescent="0.25">
      <c r="A21" s="94"/>
      <c r="B21" s="102" t="s">
        <v>44</v>
      </c>
      <c r="C21" s="103"/>
      <c r="D21" s="103"/>
      <c r="E21" s="103"/>
      <c r="F21" s="103"/>
      <c r="G21" s="103"/>
      <c r="H21" s="103"/>
      <c r="I21" s="99"/>
      <c r="J21" s="8">
        <v>300</v>
      </c>
      <c r="K21" s="22" t="s">
        <v>45</v>
      </c>
    </row>
    <row r="22" spans="1:12" x14ac:dyDescent="0.25">
      <c r="A22" s="94"/>
      <c r="B22" s="72" t="s">
        <v>66</v>
      </c>
      <c r="C22" s="73"/>
      <c r="D22" s="73"/>
      <c r="E22" s="73"/>
      <c r="F22" s="73"/>
      <c r="G22" s="73"/>
      <c r="H22" s="73"/>
      <c r="I22" s="73"/>
      <c r="J22" s="53">
        <f>(J14+J19+J20+J16)/J21</f>
        <v>598.5333333333333</v>
      </c>
      <c r="K22" s="20" t="s">
        <v>47</v>
      </c>
      <c r="L22" s="71">
        <f>J22*$J$21</f>
        <v>179560</v>
      </c>
    </row>
    <row r="23" spans="1:12" x14ac:dyDescent="0.25">
      <c r="A23" s="94"/>
      <c r="B23" s="72" t="s">
        <v>67</v>
      </c>
      <c r="C23" s="73"/>
      <c r="D23" s="73"/>
      <c r="E23" s="73"/>
      <c r="F23" s="73"/>
      <c r="G23" s="73"/>
      <c r="H23" s="73"/>
      <c r="I23" s="73"/>
      <c r="J23" s="53">
        <f>(J14+J16+(H17*50)+(H19*50)+(H18*50)+J20)/J21</f>
        <v>606.70000000000005</v>
      </c>
      <c r="K23" s="20" t="s">
        <v>47</v>
      </c>
      <c r="L23" s="71">
        <f t="shared" ref="L23:L24" si="4">J23*$J$21</f>
        <v>182010</v>
      </c>
    </row>
    <row r="24" spans="1:12" ht="15.75" thickBot="1" x14ac:dyDescent="0.3">
      <c r="A24" s="95"/>
      <c r="B24" s="101" t="s">
        <v>68</v>
      </c>
      <c r="C24" s="79"/>
      <c r="D24" s="79"/>
      <c r="E24" s="79"/>
      <c r="F24" s="79"/>
      <c r="G24" s="79"/>
      <c r="H24" s="79"/>
      <c r="I24" s="79"/>
      <c r="J24" s="41">
        <f>(J17+J18+J16+J15)/J21</f>
        <v>531.66666666666663</v>
      </c>
      <c r="K24" s="21" t="s">
        <v>47</v>
      </c>
      <c r="L24" s="71">
        <f t="shared" si="4"/>
        <v>159500</v>
      </c>
    </row>
    <row r="25" spans="1:12" ht="15.75" thickBot="1" x14ac:dyDescent="0.3"/>
    <row r="26" spans="1:12" x14ac:dyDescent="0.25">
      <c r="A26" s="96" t="s">
        <v>69</v>
      </c>
      <c r="B26" s="84" t="s">
        <v>70</v>
      </c>
      <c r="C26" s="11">
        <v>1</v>
      </c>
      <c r="D26" s="30" t="s">
        <v>56</v>
      </c>
      <c r="E26" s="18" t="s">
        <v>57</v>
      </c>
      <c r="F26" s="14">
        <v>1</v>
      </c>
      <c r="G26" s="14" t="s">
        <v>38</v>
      </c>
      <c r="H26" s="51">
        <v>78000</v>
      </c>
      <c r="I26" s="6" t="s">
        <v>38</v>
      </c>
      <c r="J26" s="39">
        <f t="shared" ref="J26:J30" si="5">F26*H26</f>
        <v>78000</v>
      </c>
      <c r="K26" s="19"/>
    </row>
    <row r="27" spans="1:12" x14ac:dyDescent="0.25">
      <c r="A27" s="97"/>
      <c r="B27" s="85"/>
      <c r="C27" s="15">
        <v>2</v>
      </c>
      <c r="D27" s="31" t="s">
        <v>71</v>
      </c>
      <c r="E27" s="17" t="s">
        <v>72</v>
      </c>
      <c r="F27" s="3">
        <v>2000</v>
      </c>
      <c r="G27" s="3" t="s">
        <v>33</v>
      </c>
      <c r="H27" s="42">
        <f>35*3</f>
        <v>105</v>
      </c>
      <c r="I27" s="3" t="s">
        <v>33</v>
      </c>
      <c r="J27" s="40">
        <f t="shared" si="5"/>
        <v>210000</v>
      </c>
      <c r="K27" s="20" t="s">
        <v>60</v>
      </c>
    </row>
    <row r="28" spans="1:12" x14ac:dyDescent="0.25">
      <c r="A28" s="97"/>
      <c r="B28" s="85"/>
      <c r="C28" s="15">
        <v>3</v>
      </c>
      <c r="D28" s="31" t="s">
        <v>61</v>
      </c>
      <c r="E28" s="17"/>
      <c r="F28" s="3">
        <v>2000</v>
      </c>
      <c r="G28" s="3" t="s">
        <v>33</v>
      </c>
      <c r="H28" s="42">
        <v>110</v>
      </c>
      <c r="I28" s="3" t="s">
        <v>33</v>
      </c>
      <c r="J28" s="40">
        <f t="shared" si="5"/>
        <v>220000</v>
      </c>
      <c r="K28" s="17" t="s">
        <v>62</v>
      </c>
    </row>
    <row r="29" spans="1:12" x14ac:dyDescent="0.25">
      <c r="A29" s="97"/>
      <c r="B29" s="85"/>
      <c r="C29" s="15">
        <v>4</v>
      </c>
      <c r="D29" s="31" t="s">
        <v>73</v>
      </c>
      <c r="E29" s="17" t="s">
        <v>74</v>
      </c>
      <c r="F29" s="3">
        <v>2000</v>
      </c>
      <c r="G29" s="3" t="s">
        <v>33</v>
      </c>
      <c r="H29" s="42">
        <v>210</v>
      </c>
      <c r="I29" s="3" t="s">
        <v>33</v>
      </c>
      <c r="J29" s="40">
        <f t="shared" si="5"/>
        <v>420000</v>
      </c>
      <c r="K29" s="20"/>
    </row>
    <row r="30" spans="1:12" ht="15.75" thickBot="1" x14ac:dyDescent="0.3">
      <c r="A30" s="97"/>
      <c r="B30" s="86"/>
      <c r="C30" s="59">
        <v>5</v>
      </c>
      <c r="D30" s="45" t="s">
        <v>65</v>
      </c>
      <c r="E30" s="46"/>
      <c r="F30" s="47">
        <v>2</v>
      </c>
      <c r="G30" s="47" t="s">
        <v>38</v>
      </c>
      <c r="H30" s="48">
        <v>6100</v>
      </c>
      <c r="I30" s="47" t="s">
        <v>38</v>
      </c>
      <c r="J30" s="49">
        <f t="shared" si="5"/>
        <v>12200</v>
      </c>
      <c r="K30" s="21"/>
    </row>
    <row r="31" spans="1:12" x14ac:dyDescent="0.25">
      <c r="A31" s="97"/>
      <c r="B31" s="87" t="s">
        <v>75</v>
      </c>
      <c r="C31" s="88"/>
      <c r="D31" s="88"/>
      <c r="E31" s="88"/>
      <c r="F31" s="88"/>
      <c r="G31" s="88"/>
      <c r="H31" s="88"/>
      <c r="I31" s="88"/>
      <c r="J31" s="8">
        <v>6000</v>
      </c>
      <c r="K31" s="22" t="s">
        <v>45</v>
      </c>
    </row>
    <row r="32" spans="1:12" x14ac:dyDescent="0.25">
      <c r="A32" s="97"/>
      <c r="B32" s="72" t="s">
        <v>76</v>
      </c>
      <c r="C32" s="73"/>
      <c r="D32" s="73"/>
      <c r="E32" s="73"/>
      <c r="F32" s="73"/>
      <c r="G32" s="73"/>
      <c r="H32" s="73"/>
      <c r="I32" s="73"/>
      <c r="J32" s="53">
        <f>(J26+J29+J30)/J31</f>
        <v>85.033333333333331</v>
      </c>
      <c r="K32" s="20" t="s">
        <v>47</v>
      </c>
      <c r="L32" s="71">
        <f>J32*$J$31</f>
        <v>510200</v>
      </c>
    </row>
    <row r="33" spans="1:12" x14ac:dyDescent="0.25">
      <c r="A33" s="97"/>
      <c r="B33" s="72" t="s">
        <v>77</v>
      </c>
      <c r="C33" s="73"/>
      <c r="D33" s="73"/>
      <c r="E33" s="73"/>
      <c r="F33" s="73"/>
      <c r="G33" s="73"/>
      <c r="H33" s="73"/>
      <c r="I33" s="73"/>
      <c r="J33" s="53">
        <f>(J26+(H27*1000)+(H28*1000)+(H29*1000)+J30)/J31</f>
        <v>85.86666666666666</v>
      </c>
      <c r="K33" s="20" t="s">
        <v>47</v>
      </c>
      <c r="L33" s="71">
        <f t="shared" ref="L33:L34" si="6">J33*$J$31</f>
        <v>515199.99999999994</v>
      </c>
    </row>
    <row r="34" spans="1:12" ht="15.75" thickBot="1" x14ac:dyDescent="0.3">
      <c r="A34" s="98"/>
      <c r="B34" s="74" t="s">
        <v>78</v>
      </c>
      <c r="C34" s="74"/>
      <c r="D34" s="74"/>
      <c r="E34" s="74"/>
      <c r="F34" s="74"/>
      <c r="G34" s="74"/>
      <c r="H34" s="74"/>
      <c r="I34" s="75"/>
      <c r="J34" s="55">
        <f>(J26+J27+J28)/J31</f>
        <v>84.666666666666671</v>
      </c>
      <c r="K34" s="21" t="s">
        <v>47</v>
      </c>
      <c r="L34" s="71">
        <f t="shared" si="6"/>
        <v>508000</v>
      </c>
    </row>
    <row r="35" spans="1:12" ht="15.75" thickBot="1" x14ac:dyDescent="0.3">
      <c r="B35" s="1"/>
      <c r="C35" s="1"/>
    </row>
    <row r="36" spans="1:12" x14ac:dyDescent="0.25">
      <c r="A36" s="107" t="s">
        <v>79</v>
      </c>
      <c r="B36" s="110" t="s">
        <v>80</v>
      </c>
      <c r="C36" s="26">
        <v>1</v>
      </c>
      <c r="D36" s="5" t="s">
        <v>81</v>
      </c>
      <c r="E36" s="16" t="s">
        <v>82</v>
      </c>
      <c r="F36" s="6"/>
      <c r="G36" s="6"/>
      <c r="H36" s="62"/>
      <c r="I36" s="6"/>
      <c r="J36" s="39">
        <f>F36*H36</f>
        <v>0</v>
      </c>
      <c r="K36" s="19"/>
    </row>
    <row r="37" spans="1:12" x14ac:dyDescent="0.25">
      <c r="A37" s="94"/>
      <c r="B37" s="111"/>
      <c r="C37" s="23">
        <v>2</v>
      </c>
      <c r="D37" s="2" t="s">
        <v>83</v>
      </c>
      <c r="E37" s="17" t="s">
        <v>84</v>
      </c>
      <c r="F37" s="3"/>
      <c r="G37" s="3"/>
      <c r="H37" s="38"/>
      <c r="I37" s="3"/>
      <c r="J37" s="40">
        <f t="shared" ref="J37:J46" si="7">F37*H37</f>
        <v>0</v>
      </c>
      <c r="K37" s="20"/>
    </row>
    <row r="38" spans="1:12" x14ac:dyDescent="0.25">
      <c r="A38" s="94"/>
      <c r="B38" s="111"/>
      <c r="C38" s="27" t="s">
        <v>85</v>
      </c>
      <c r="D38" s="31" t="s">
        <v>86</v>
      </c>
      <c r="E38" s="17"/>
      <c r="F38" s="3"/>
      <c r="G38" s="3" t="s">
        <v>38</v>
      </c>
      <c r="H38" s="38">
        <v>119000</v>
      </c>
      <c r="I38" s="3" t="s">
        <v>38</v>
      </c>
      <c r="J38" s="40">
        <f t="shared" si="7"/>
        <v>0</v>
      </c>
      <c r="K38" s="20"/>
    </row>
    <row r="39" spans="1:12" x14ac:dyDescent="0.25">
      <c r="A39" s="94"/>
      <c r="B39" s="111"/>
      <c r="C39" s="27" t="s">
        <v>87</v>
      </c>
      <c r="D39" s="31" t="s">
        <v>88</v>
      </c>
      <c r="E39" s="17"/>
      <c r="F39" s="3">
        <v>1</v>
      </c>
      <c r="G39" s="3" t="s">
        <v>38</v>
      </c>
      <c r="H39" s="38">
        <v>119000</v>
      </c>
      <c r="I39" s="3" t="s">
        <v>38</v>
      </c>
      <c r="J39" s="40">
        <f t="shared" si="7"/>
        <v>119000</v>
      </c>
      <c r="K39" s="20"/>
    </row>
    <row r="40" spans="1:12" x14ac:dyDescent="0.25">
      <c r="A40" s="94"/>
      <c r="B40" s="111"/>
      <c r="C40" s="27" t="s">
        <v>89</v>
      </c>
      <c r="D40" s="31" t="s">
        <v>90</v>
      </c>
      <c r="E40" s="17"/>
      <c r="F40" s="3"/>
      <c r="G40" s="3" t="s">
        <v>38</v>
      </c>
      <c r="H40" s="38">
        <v>119000</v>
      </c>
      <c r="I40" s="3" t="s">
        <v>38</v>
      </c>
      <c r="J40" s="40">
        <f t="shared" si="7"/>
        <v>0</v>
      </c>
      <c r="K40" s="20"/>
    </row>
    <row r="41" spans="1:12" x14ac:dyDescent="0.25">
      <c r="A41" s="94"/>
      <c r="B41" s="111"/>
      <c r="C41" s="23">
        <v>3</v>
      </c>
      <c r="D41" s="31" t="s">
        <v>91</v>
      </c>
      <c r="E41" s="17" t="s">
        <v>92</v>
      </c>
      <c r="F41" s="3">
        <v>1</v>
      </c>
      <c r="G41" s="3" t="s">
        <v>38</v>
      </c>
      <c r="H41" s="38">
        <v>2157000</v>
      </c>
      <c r="I41" s="3" t="s">
        <v>38</v>
      </c>
      <c r="J41" s="40">
        <f t="shared" si="7"/>
        <v>2157000</v>
      </c>
      <c r="K41" s="20"/>
    </row>
    <row r="42" spans="1:12" x14ac:dyDescent="0.25">
      <c r="A42" s="94"/>
      <c r="B42" s="111"/>
      <c r="C42" s="23">
        <v>4</v>
      </c>
      <c r="D42" s="2" t="s">
        <v>93</v>
      </c>
      <c r="E42" s="17" t="s">
        <v>94</v>
      </c>
      <c r="F42" s="3"/>
      <c r="G42" s="3"/>
      <c r="H42" s="38"/>
      <c r="I42" s="3"/>
      <c r="J42" s="40">
        <f t="shared" si="7"/>
        <v>0</v>
      </c>
      <c r="K42" s="20"/>
    </row>
    <row r="43" spans="1:12" x14ac:dyDescent="0.25">
      <c r="A43" s="94"/>
      <c r="B43" s="111"/>
      <c r="C43" s="27" t="s">
        <v>95</v>
      </c>
      <c r="D43" s="31" t="s">
        <v>86</v>
      </c>
      <c r="E43" s="17"/>
      <c r="F43" s="3"/>
      <c r="G43" s="3" t="s">
        <v>38</v>
      </c>
      <c r="H43" s="38">
        <v>144000</v>
      </c>
      <c r="I43" s="3" t="s">
        <v>38</v>
      </c>
      <c r="J43" s="40">
        <f t="shared" si="7"/>
        <v>0</v>
      </c>
      <c r="K43" s="20"/>
    </row>
    <row r="44" spans="1:12" x14ac:dyDescent="0.25">
      <c r="A44" s="94"/>
      <c r="B44" s="111"/>
      <c r="C44" s="27" t="s">
        <v>96</v>
      </c>
      <c r="D44" s="31" t="s">
        <v>88</v>
      </c>
      <c r="E44" s="17"/>
      <c r="F44" s="3"/>
      <c r="G44" s="3" t="s">
        <v>38</v>
      </c>
      <c r="H44" s="38">
        <v>144000</v>
      </c>
      <c r="I44" s="3" t="s">
        <v>38</v>
      </c>
      <c r="J44" s="40">
        <f t="shared" si="7"/>
        <v>0</v>
      </c>
      <c r="K44" s="20"/>
    </row>
    <row r="45" spans="1:12" x14ac:dyDescent="0.25">
      <c r="A45" s="94"/>
      <c r="B45" s="111"/>
      <c r="C45" s="23">
        <v>5</v>
      </c>
      <c r="D45" s="31" t="s">
        <v>97</v>
      </c>
      <c r="E45" s="17" t="s">
        <v>98</v>
      </c>
      <c r="F45" s="3"/>
      <c r="G45" s="3" t="s">
        <v>38</v>
      </c>
      <c r="H45" s="38">
        <v>25000</v>
      </c>
      <c r="I45" s="3" t="s">
        <v>38</v>
      </c>
      <c r="J45" s="40">
        <f t="shared" si="7"/>
        <v>0</v>
      </c>
      <c r="K45" s="20"/>
    </row>
    <row r="46" spans="1:12" x14ac:dyDescent="0.25">
      <c r="A46" s="94"/>
      <c r="B46" s="111"/>
      <c r="C46" s="23">
        <v>6</v>
      </c>
      <c r="D46" s="31" t="s">
        <v>99</v>
      </c>
      <c r="E46" s="17" t="s">
        <v>100</v>
      </c>
      <c r="F46" s="3"/>
      <c r="G46" s="3" t="s">
        <v>101</v>
      </c>
      <c r="H46" s="38">
        <v>13000</v>
      </c>
      <c r="I46" s="3" t="s">
        <v>101</v>
      </c>
      <c r="J46" s="40">
        <f t="shared" si="7"/>
        <v>0</v>
      </c>
      <c r="K46" s="20"/>
    </row>
    <row r="47" spans="1:12" x14ac:dyDescent="0.25">
      <c r="A47" s="94"/>
      <c r="B47" s="111"/>
      <c r="C47" s="73" t="s">
        <v>102</v>
      </c>
      <c r="D47" s="73"/>
      <c r="E47" s="73"/>
      <c r="F47" s="73"/>
      <c r="G47" s="73"/>
      <c r="H47" s="73"/>
      <c r="I47" s="73"/>
      <c r="J47" s="3">
        <v>5000</v>
      </c>
      <c r="K47" s="20" t="s">
        <v>45</v>
      </c>
    </row>
    <row r="48" spans="1:12" ht="15.75" thickBot="1" x14ac:dyDescent="0.3">
      <c r="A48" s="94"/>
      <c r="B48" s="112"/>
      <c r="C48" s="79" t="s">
        <v>103</v>
      </c>
      <c r="D48" s="79"/>
      <c r="E48" s="79"/>
      <c r="F48" s="79"/>
      <c r="G48" s="79"/>
      <c r="H48" s="79"/>
      <c r="I48" s="79"/>
      <c r="J48" s="41">
        <f>SUM(J36:J46)/J47</f>
        <v>455.2</v>
      </c>
      <c r="K48" s="21" t="s">
        <v>47</v>
      </c>
      <c r="L48" s="71">
        <f>J48*$J$47</f>
        <v>2276000</v>
      </c>
    </row>
    <row r="49" spans="1:12" ht="15.75" thickBot="1" x14ac:dyDescent="0.3">
      <c r="A49" s="94"/>
      <c r="B49" s="36"/>
      <c r="C49" s="65"/>
      <c r="D49" s="65"/>
      <c r="E49" s="65"/>
      <c r="F49" s="65"/>
      <c r="G49" s="65"/>
      <c r="H49" s="65"/>
      <c r="I49" s="65"/>
      <c r="J49" s="24"/>
      <c r="K49" s="25"/>
    </row>
    <row r="50" spans="1:12" x14ac:dyDescent="0.25">
      <c r="A50" s="94"/>
      <c r="B50" s="76" t="s">
        <v>104</v>
      </c>
      <c r="C50" s="26">
        <v>1</v>
      </c>
      <c r="D50" s="5" t="s">
        <v>81</v>
      </c>
      <c r="E50" s="16" t="s">
        <v>82</v>
      </c>
      <c r="F50" s="6"/>
      <c r="G50" s="6"/>
      <c r="H50" s="62"/>
      <c r="I50" s="6"/>
      <c r="J50" s="39">
        <f>F50*H50</f>
        <v>0</v>
      </c>
      <c r="K50" s="19"/>
    </row>
    <row r="51" spans="1:12" x14ac:dyDescent="0.25">
      <c r="A51" s="94"/>
      <c r="B51" s="77"/>
      <c r="C51" s="23">
        <v>2</v>
      </c>
      <c r="D51" s="2" t="s">
        <v>83</v>
      </c>
      <c r="E51" s="17" t="s">
        <v>84</v>
      </c>
      <c r="F51" s="3"/>
      <c r="G51" s="3"/>
      <c r="H51" s="38"/>
      <c r="I51" s="3"/>
      <c r="J51" s="40">
        <f t="shared" ref="J51:J60" si="8">F51*H51</f>
        <v>0</v>
      </c>
      <c r="K51" s="20"/>
    </row>
    <row r="52" spans="1:12" x14ac:dyDescent="0.25">
      <c r="A52" s="94"/>
      <c r="B52" s="77"/>
      <c r="C52" s="27" t="s">
        <v>85</v>
      </c>
      <c r="D52" s="31" t="s">
        <v>86</v>
      </c>
      <c r="E52" s="17"/>
      <c r="F52" s="3">
        <v>1</v>
      </c>
      <c r="G52" s="3" t="s">
        <v>38</v>
      </c>
      <c r="H52" s="38">
        <v>119000</v>
      </c>
      <c r="I52" s="3" t="s">
        <v>38</v>
      </c>
      <c r="J52" s="40">
        <f t="shared" si="8"/>
        <v>119000</v>
      </c>
      <c r="K52" s="20"/>
    </row>
    <row r="53" spans="1:12" x14ac:dyDescent="0.25">
      <c r="A53" s="94"/>
      <c r="B53" s="77"/>
      <c r="C53" s="27" t="s">
        <v>87</v>
      </c>
      <c r="D53" s="31" t="s">
        <v>88</v>
      </c>
      <c r="E53" s="17"/>
      <c r="F53" s="3">
        <v>3</v>
      </c>
      <c r="G53" s="3" t="s">
        <v>38</v>
      </c>
      <c r="H53" s="38">
        <v>119000</v>
      </c>
      <c r="I53" s="3" t="s">
        <v>38</v>
      </c>
      <c r="J53" s="40">
        <f t="shared" si="8"/>
        <v>357000</v>
      </c>
      <c r="K53" s="20"/>
    </row>
    <row r="54" spans="1:12" x14ac:dyDescent="0.25">
      <c r="A54" s="94"/>
      <c r="B54" s="77"/>
      <c r="C54" s="27" t="s">
        <v>89</v>
      </c>
      <c r="D54" s="31" t="s">
        <v>90</v>
      </c>
      <c r="E54" s="17"/>
      <c r="F54" s="3">
        <v>0</v>
      </c>
      <c r="G54" s="3" t="s">
        <v>38</v>
      </c>
      <c r="H54" s="38">
        <v>119000</v>
      </c>
      <c r="I54" s="3" t="s">
        <v>38</v>
      </c>
      <c r="J54" s="40">
        <f t="shared" si="8"/>
        <v>0</v>
      </c>
      <c r="K54" s="20"/>
    </row>
    <row r="55" spans="1:12" x14ac:dyDescent="0.25">
      <c r="A55" s="94"/>
      <c r="B55" s="77"/>
      <c r="C55" s="23">
        <v>3</v>
      </c>
      <c r="D55" s="31" t="s">
        <v>91</v>
      </c>
      <c r="E55" s="17" t="s">
        <v>92</v>
      </c>
      <c r="F55" s="3">
        <v>1</v>
      </c>
      <c r="G55" s="3" t="s">
        <v>38</v>
      </c>
      <c r="H55" s="38">
        <v>2157000</v>
      </c>
      <c r="I55" s="3" t="s">
        <v>38</v>
      </c>
      <c r="J55" s="40">
        <f t="shared" si="8"/>
        <v>2157000</v>
      </c>
      <c r="K55" s="20"/>
    </row>
    <row r="56" spans="1:12" x14ac:dyDescent="0.25">
      <c r="A56" s="94"/>
      <c r="B56" s="77"/>
      <c r="C56" s="23">
        <v>4</v>
      </c>
      <c r="D56" s="2" t="s">
        <v>93</v>
      </c>
      <c r="E56" s="17" t="s">
        <v>94</v>
      </c>
      <c r="F56" s="3"/>
      <c r="G56" s="3"/>
      <c r="H56" s="38"/>
      <c r="I56" s="3"/>
      <c r="J56" s="40">
        <f t="shared" si="8"/>
        <v>0</v>
      </c>
      <c r="K56" s="20"/>
    </row>
    <row r="57" spans="1:12" x14ac:dyDescent="0.25">
      <c r="A57" s="94"/>
      <c r="B57" s="77"/>
      <c r="C57" s="27" t="s">
        <v>95</v>
      </c>
      <c r="D57" s="31" t="s">
        <v>86</v>
      </c>
      <c r="E57" s="17"/>
      <c r="F57" s="3">
        <v>2</v>
      </c>
      <c r="G57" s="3" t="s">
        <v>38</v>
      </c>
      <c r="H57" s="38">
        <v>144000</v>
      </c>
      <c r="I57" s="3" t="s">
        <v>38</v>
      </c>
      <c r="J57" s="40">
        <f t="shared" si="8"/>
        <v>288000</v>
      </c>
      <c r="K57" s="20"/>
    </row>
    <row r="58" spans="1:12" x14ac:dyDescent="0.25">
      <c r="A58" s="94"/>
      <c r="B58" s="77"/>
      <c r="C58" s="27" t="s">
        <v>96</v>
      </c>
      <c r="D58" s="31" t="s">
        <v>88</v>
      </c>
      <c r="E58" s="17"/>
      <c r="F58" s="3">
        <v>1</v>
      </c>
      <c r="G58" s="3" t="s">
        <v>38</v>
      </c>
      <c r="H58" s="38">
        <v>144000</v>
      </c>
      <c r="I58" s="3" t="s">
        <v>38</v>
      </c>
      <c r="J58" s="40">
        <f t="shared" si="8"/>
        <v>144000</v>
      </c>
      <c r="K58" s="20"/>
    </row>
    <row r="59" spans="1:12" x14ac:dyDescent="0.25">
      <c r="A59" s="94"/>
      <c r="B59" s="77"/>
      <c r="C59" s="23">
        <v>5</v>
      </c>
      <c r="D59" s="31" t="s">
        <v>97</v>
      </c>
      <c r="E59" s="17" t="s">
        <v>98</v>
      </c>
      <c r="F59" s="3">
        <v>1</v>
      </c>
      <c r="G59" s="3" t="s">
        <v>38</v>
      </c>
      <c r="H59" s="38">
        <v>25000</v>
      </c>
      <c r="I59" s="3" t="s">
        <v>38</v>
      </c>
      <c r="J59" s="40">
        <f t="shared" si="8"/>
        <v>25000</v>
      </c>
      <c r="K59" s="20"/>
    </row>
    <row r="60" spans="1:12" x14ac:dyDescent="0.25">
      <c r="A60" s="94"/>
      <c r="B60" s="77"/>
      <c r="C60" s="23">
        <v>6</v>
      </c>
      <c r="D60" s="31" t="s">
        <v>99</v>
      </c>
      <c r="E60" s="17" t="s">
        <v>105</v>
      </c>
      <c r="F60" s="3">
        <v>25</v>
      </c>
      <c r="G60" s="3" t="s">
        <v>101</v>
      </c>
      <c r="H60" s="38">
        <v>13000</v>
      </c>
      <c r="I60" s="3" t="s">
        <v>101</v>
      </c>
      <c r="J60" s="40">
        <f t="shared" si="8"/>
        <v>325000</v>
      </c>
      <c r="K60" s="20"/>
    </row>
    <row r="61" spans="1:12" x14ac:dyDescent="0.25">
      <c r="A61" s="94"/>
      <c r="B61" s="77"/>
      <c r="C61" s="73" t="s">
        <v>106</v>
      </c>
      <c r="D61" s="73"/>
      <c r="E61" s="73"/>
      <c r="F61" s="73"/>
      <c r="G61" s="73"/>
      <c r="H61" s="73"/>
      <c r="I61" s="73"/>
      <c r="J61" s="3">
        <v>15000</v>
      </c>
      <c r="K61" s="20" t="s">
        <v>45</v>
      </c>
    </row>
    <row r="62" spans="1:12" ht="15.75" thickBot="1" x14ac:dyDescent="0.3">
      <c r="A62" s="94"/>
      <c r="B62" s="78"/>
      <c r="C62" s="79" t="s">
        <v>107</v>
      </c>
      <c r="D62" s="79"/>
      <c r="E62" s="79"/>
      <c r="F62" s="79"/>
      <c r="G62" s="79"/>
      <c r="H62" s="79"/>
      <c r="I62" s="79"/>
      <c r="J62" s="41">
        <f>SUM(J50:J60)/J61</f>
        <v>227.66666666666666</v>
      </c>
      <c r="K62" s="21" t="s">
        <v>47</v>
      </c>
      <c r="L62" s="71">
        <f>J62*$J$61</f>
        <v>3415000</v>
      </c>
    </row>
    <row r="63" spans="1:12" ht="15.75" thickBot="1" x14ac:dyDescent="0.3">
      <c r="A63" s="94"/>
      <c r="B63" s="9"/>
      <c r="C63" s="24"/>
      <c r="D63" s="24"/>
      <c r="E63" s="24"/>
      <c r="F63" s="24"/>
      <c r="G63" s="24"/>
      <c r="H63" s="24"/>
      <c r="I63" s="24"/>
      <c r="J63" s="24"/>
      <c r="K63" s="25"/>
    </row>
    <row r="64" spans="1:12" x14ac:dyDescent="0.25">
      <c r="A64" s="94"/>
      <c r="B64" s="108" t="s">
        <v>108</v>
      </c>
      <c r="C64" s="34">
        <v>1</v>
      </c>
      <c r="D64" s="5" t="s">
        <v>81</v>
      </c>
      <c r="E64" s="16" t="s">
        <v>82</v>
      </c>
      <c r="F64" s="6"/>
      <c r="G64" s="6"/>
      <c r="H64" s="6"/>
      <c r="I64" s="6"/>
      <c r="J64" s="39">
        <f t="shared" ref="J64:J72" si="9">F64*H64</f>
        <v>0</v>
      </c>
      <c r="K64" s="19"/>
    </row>
    <row r="65" spans="1:13" x14ac:dyDescent="0.25">
      <c r="A65" s="94"/>
      <c r="B65" s="109"/>
      <c r="C65" s="35">
        <v>2</v>
      </c>
      <c r="D65" s="2" t="s">
        <v>83</v>
      </c>
      <c r="E65" s="17" t="s">
        <v>109</v>
      </c>
      <c r="F65" s="3"/>
      <c r="G65" s="3"/>
      <c r="H65" s="3"/>
      <c r="I65" s="3"/>
      <c r="J65" s="40">
        <f t="shared" si="9"/>
        <v>0</v>
      </c>
      <c r="K65" s="20"/>
      <c r="M65" s="10"/>
    </row>
    <row r="66" spans="1:13" x14ac:dyDescent="0.25">
      <c r="A66" s="94"/>
      <c r="B66" s="109"/>
      <c r="C66" s="63" t="s">
        <v>85</v>
      </c>
      <c r="D66" s="31" t="s">
        <v>86</v>
      </c>
      <c r="E66" s="17"/>
      <c r="F66" s="3">
        <v>2</v>
      </c>
      <c r="G66" s="3" t="s">
        <v>38</v>
      </c>
      <c r="H66" s="38">
        <v>119000</v>
      </c>
      <c r="I66" s="3" t="s">
        <v>38</v>
      </c>
      <c r="J66" s="40">
        <f t="shared" si="9"/>
        <v>238000</v>
      </c>
      <c r="K66" s="20"/>
      <c r="M66" s="10"/>
    </row>
    <row r="67" spans="1:13" x14ac:dyDescent="0.25">
      <c r="A67" s="94"/>
      <c r="B67" s="109"/>
      <c r="C67" s="63" t="s">
        <v>87</v>
      </c>
      <c r="D67" s="31" t="s">
        <v>88</v>
      </c>
      <c r="E67" s="17"/>
      <c r="F67" s="3">
        <v>6</v>
      </c>
      <c r="G67" s="3" t="s">
        <v>38</v>
      </c>
      <c r="H67" s="38">
        <v>119000</v>
      </c>
      <c r="I67" s="3" t="s">
        <v>38</v>
      </c>
      <c r="J67" s="40">
        <f t="shared" si="9"/>
        <v>714000</v>
      </c>
      <c r="K67" s="20"/>
      <c r="M67" s="10"/>
    </row>
    <row r="68" spans="1:13" x14ac:dyDescent="0.25">
      <c r="A68" s="94"/>
      <c r="B68" s="109"/>
      <c r="C68" s="63" t="s">
        <v>89</v>
      </c>
      <c r="D68" s="31" t="s">
        <v>90</v>
      </c>
      <c r="E68" s="17"/>
      <c r="F68" s="3">
        <v>1</v>
      </c>
      <c r="G68" s="3" t="s">
        <v>38</v>
      </c>
      <c r="H68" s="38">
        <v>119000</v>
      </c>
      <c r="I68" s="3" t="s">
        <v>38</v>
      </c>
      <c r="J68" s="40">
        <f t="shared" si="9"/>
        <v>119000</v>
      </c>
      <c r="K68" s="20"/>
      <c r="M68" s="10"/>
    </row>
    <row r="69" spans="1:13" x14ac:dyDescent="0.25">
      <c r="A69" s="94"/>
      <c r="B69" s="109"/>
      <c r="C69" s="35">
        <v>3</v>
      </c>
      <c r="D69" s="31" t="s">
        <v>91</v>
      </c>
      <c r="E69" s="17" t="s">
        <v>110</v>
      </c>
      <c r="F69" s="3">
        <v>2</v>
      </c>
      <c r="G69" s="3" t="s">
        <v>38</v>
      </c>
      <c r="H69" s="38">
        <v>2157000</v>
      </c>
      <c r="I69" s="3" t="s">
        <v>38</v>
      </c>
      <c r="J69" s="40">
        <f t="shared" si="9"/>
        <v>4314000</v>
      </c>
      <c r="K69" s="20"/>
    </row>
    <row r="70" spans="1:13" x14ac:dyDescent="0.25">
      <c r="A70" s="94"/>
      <c r="B70" s="109"/>
      <c r="C70" s="35">
        <v>4</v>
      </c>
      <c r="D70" s="2" t="s">
        <v>93</v>
      </c>
      <c r="E70" s="17" t="s">
        <v>94</v>
      </c>
      <c r="F70" s="3"/>
      <c r="G70" s="3"/>
      <c r="H70" s="3"/>
      <c r="I70" s="3"/>
      <c r="J70" s="40">
        <f t="shared" si="9"/>
        <v>0</v>
      </c>
      <c r="K70" s="20"/>
    </row>
    <row r="71" spans="1:13" x14ac:dyDescent="0.25">
      <c r="A71" s="94"/>
      <c r="B71" s="109"/>
      <c r="C71" s="63" t="s">
        <v>95</v>
      </c>
      <c r="D71" s="31" t="s">
        <v>86</v>
      </c>
      <c r="E71" s="17"/>
      <c r="F71" s="3">
        <v>2</v>
      </c>
      <c r="G71" s="3" t="s">
        <v>38</v>
      </c>
      <c r="H71" s="38">
        <v>144000</v>
      </c>
      <c r="I71" s="3" t="s">
        <v>38</v>
      </c>
      <c r="J71" s="40">
        <f t="shared" si="9"/>
        <v>288000</v>
      </c>
      <c r="K71" s="20"/>
    </row>
    <row r="72" spans="1:13" x14ac:dyDescent="0.25">
      <c r="A72" s="94"/>
      <c r="B72" s="109"/>
      <c r="C72" s="63" t="s">
        <v>96</v>
      </c>
      <c r="D72" s="31" t="s">
        <v>88</v>
      </c>
      <c r="E72" s="17"/>
      <c r="F72" s="3">
        <v>2</v>
      </c>
      <c r="G72" s="3" t="s">
        <v>38</v>
      </c>
      <c r="H72" s="38">
        <v>144000</v>
      </c>
      <c r="I72" s="3" t="s">
        <v>38</v>
      </c>
      <c r="J72" s="40">
        <f t="shared" si="9"/>
        <v>288000</v>
      </c>
      <c r="K72" s="20"/>
    </row>
    <row r="73" spans="1:13" x14ac:dyDescent="0.25">
      <c r="A73" s="94"/>
      <c r="B73" s="109"/>
      <c r="C73" s="35">
        <v>5</v>
      </c>
      <c r="D73" s="31" t="s">
        <v>97</v>
      </c>
      <c r="E73" s="17" t="s">
        <v>98</v>
      </c>
      <c r="F73" s="3">
        <v>1</v>
      </c>
      <c r="G73" s="3" t="s">
        <v>38</v>
      </c>
      <c r="H73" s="38">
        <v>25000</v>
      </c>
      <c r="I73" s="3" t="s">
        <v>38</v>
      </c>
      <c r="J73" s="40"/>
      <c r="K73" s="20"/>
    </row>
    <row r="74" spans="1:13" ht="15.75" thickBot="1" x14ac:dyDescent="0.3">
      <c r="A74" s="94"/>
      <c r="B74" s="109"/>
      <c r="C74" s="43">
        <v>6</v>
      </c>
      <c r="D74" s="45" t="s">
        <v>99</v>
      </c>
      <c r="E74" s="46" t="s">
        <v>111</v>
      </c>
      <c r="F74" s="47">
        <v>75</v>
      </c>
      <c r="G74" s="47" t="s">
        <v>101</v>
      </c>
      <c r="H74" s="64">
        <v>13000</v>
      </c>
      <c r="I74" s="47" t="s">
        <v>101</v>
      </c>
      <c r="J74" s="49">
        <f>F74*H74</f>
        <v>975000</v>
      </c>
      <c r="K74" s="21"/>
    </row>
    <row r="75" spans="1:13" x14ac:dyDescent="0.25">
      <c r="A75" s="94"/>
      <c r="B75" s="77"/>
      <c r="C75" s="88" t="s">
        <v>112</v>
      </c>
      <c r="D75" s="88"/>
      <c r="E75" s="88"/>
      <c r="F75" s="88"/>
      <c r="G75" s="88"/>
      <c r="H75" s="88"/>
      <c r="I75" s="88"/>
      <c r="J75" s="8">
        <v>15000</v>
      </c>
      <c r="K75" s="22" t="s">
        <v>45</v>
      </c>
    </row>
    <row r="76" spans="1:13" ht="15.75" thickBot="1" x14ac:dyDescent="0.3">
      <c r="A76" s="94"/>
      <c r="B76" s="78"/>
      <c r="C76" s="79" t="s">
        <v>113</v>
      </c>
      <c r="D76" s="79"/>
      <c r="E76" s="79"/>
      <c r="F76" s="79"/>
      <c r="G76" s="79"/>
      <c r="H76" s="79"/>
      <c r="I76" s="79"/>
      <c r="J76" s="41">
        <f>SUM(J64:J74)/J75</f>
        <v>462.4</v>
      </c>
      <c r="K76" s="21" t="s">
        <v>47</v>
      </c>
      <c r="L76" s="71">
        <f>J76*$J$75</f>
        <v>6936000</v>
      </c>
    </row>
    <row r="77" spans="1:13" ht="15.75" thickBot="1" x14ac:dyDescent="0.3">
      <c r="A77" s="94"/>
      <c r="B77" s="9"/>
      <c r="C77" s="24"/>
      <c r="D77" s="24"/>
      <c r="E77" s="24"/>
      <c r="F77" s="24"/>
      <c r="G77" s="24"/>
      <c r="H77" s="24"/>
      <c r="I77" s="24"/>
      <c r="J77" s="24"/>
      <c r="K77" s="25"/>
    </row>
    <row r="78" spans="1:13" x14ac:dyDescent="0.25">
      <c r="A78" s="94"/>
      <c r="B78" s="108" t="s">
        <v>114</v>
      </c>
      <c r="C78" s="34">
        <v>1</v>
      </c>
      <c r="D78" s="5" t="s">
        <v>81</v>
      </c>
      <c r="E78" s="16" t="s">
        <v>82</v>
      </c>
      <c r="F78" s="6"/>
      <c r="G78" s="6"/>
      <c r="H78" s="6"/>
      <c r="I78" s="6"/>
      <c r="J78" s="39">
        <f>F78*H78</f>
        <v>0</v>
      </c>
      <c r="K78" s="19"/>
    </row>
    <row r="79" spans="1:13" x14ac:dyDescent="0.25">
      <c r="A79" s="94"/>
      <c r="B79" s="109"/>
      <c r="C79" s="35">
        <v>2</v>
      </c>
      <c r="D79" s="2" t="s">
        <v>83</v>
      </c>
      <c r="E79" s="17" t="s">
        <v>115</v>
      </c>
      <c r="F79" s="3"/>
      <c r="G79" s="3"/>
      <c r="H79" s="3"/>
      <c r="I79" s="3"/>
      <c r="J79" s="40">
        <f t="shared" ref="J79:J88" si="10">F79*H79</f>
        <v>0</v>
      </c>
      <c r="K79" s="20" t="s">
        <v>116</v>
      </c>
    </row>
    <row r="80" spans="1:13" x14ac:dyDescent="0.25">
      <c r="A80" s="94"/>
      <c r="B80" s="109"/>
      <c r="C80" s="63" t="s">
        <v>85</v>
      </c>
      <c r="D80" s="31" t="s">
        <v>86</v>
      </c>
      <c r="E80" s="17"/>
      <c r="F80" s="3">
        <v>1</v>
      </c>
      <c r="G80" s="3" t="s">
        <v>38</v>
      </c>
      <c r="H80" s="38">
        <v>119000</v>
      </c>
      <c r="I80" s="3" t="s">
        <v>117</v>
      </c>
      <c r="J80" s="40">
        <f t="shared" si="10"/>
        <v>119000</v>
      </c>
      <c r="K80" s="20"/>
    </row>
    <row r="81" spans="1:12" x14ac:dyDescent="0.25">
      <c r="A81" s="94"/>
      <c r="B81" s="109"/>
      <c r="C81" s="63" t="s">
        <v>87</v>
      </c>
      <c r="D81" s="31" t="s">
        <v>88</v>
      </c>
      <c r="E81" s="17"/>
      <c r="F81" s="3">
        <v>3</v>
      </c>
      <c r="G81" s="3" t="s">
        <v>38</v>
      </c>
      <c r="H81" s="38">
        <v>119000</v>
      </c>
      <c r="I81" s="3" t="s">
        <v>117</v>
      </c>
      <c r="J81" s="40">
        <f t="shared" si="10"/>
        <v>357000</v>
      </c>
      <c r="K81" s="20"/>
    </row>
    <row r="82" spans="1:12" x14ac:dyDescent="0.25">
      <c r="A82" s="94"/>
      <c r="B82" s="109"/>
      <c r="C82" s="63" t="s">
        <v>89</v>
      </c>
      <c r="D82" s="31" t="s">
        <v>90</v>
      </c>
      <c r="E82" s="17"/>
      <c r="F82" s="3">
        <v>1</v>
      </c>
      <c r="G82" s="3" t="s">
        <v>38</v>
      </c>
      <c r="H82" s="38">
        <v>119000</v>
      </c>
      <c r="I82" s="3" t="s">
        <v>117</v>
      </c>
      <c r="J82" s="40">
        <f t="shared" si="10"/>
        <v>119000</v>
      </c>
      <c r="K82" s="20"/>
    </row>
    <row r="83" spans="1:12" x14ac:dyDescent="0.25">
      <c r="A83" s="94"/>
      <c r="B83" s="109"/>
      <c r="C83" s="35">
        <v>3</v>
      </c>
      <c r="D83" s="31" t="s">
        <v>91</v>
      </c>
      <c r="E83" s="17" t="s">
        <v>92</v>
      </c>
      <c r="F83" s="3">
        <v>1</v>
      </c>
      <c r="G83" s="3" t="s">
        <v>38</v>
      </c>
      <c r="H83" s="38">
        <v>2157000</v>
      </c>
      <c r="I83" s="3" t="s">
        <v>117</v>
      </c>
      <c r="J83" s="40">
        <f t="shared" si="10"/>
        <v>2157000</v>
      </c>
      <c r="K83" s="20"/>
    </row>
    <row r="84" spans="1:12" x14ac:dyDescent="0.25">
      <c r="A84" s="94"/>
      <c r="B84" s="109"/>
      <c r="C84" s="35">
        <v>4</v>
      </c>
      <c r="D84" s="2" t="s">
        <v>93</v>
      </c>
      <c r="E84" s="17" t="s">
        <v>94</v>
      </c>
      <c r="F84" s="3"/>
      <c r="G84" s="3"/>
      <c r="H84" s="3"/>
      <c r="I84" s="3"/>
      <c r="J84" s="40">
        <f t="shared" si="10"/>
        <v>0</v>
      </c>
      <c r="K84" s="20" t="s">
        <v>118</v>
      </c>
    </row>
    <row r="85" spans="1:12" x14ac:dyDescent="0.25">
      <c r="A85" s="94"/>
      <c r="B85" s="109"/>
      <c r="C85" s="63" t="s">
        <v>95</v>
      </c>
      <c r="D85" s="31" t="s">
        <v>86</v>
      </c>
      <c r="E85" s="17"/>
      <c r="F85" s="3">
        <v>0</v>
      </c>
      <c r="G85" s="3" t="s">
        <v>38</v>
      </c>
      <c r="H85" s="38">
        <v>144000</v>
      </c>
      <c r="I85" s="3" t="s">
        <v>117</v>
      </c>
      <c r="J85" s="40">
        <f t="shared" si="10"/>
        <v>0</v>
      </c>
      <c r="K85" s="20"/>
    </row>
    <row r="86" spans="1:12" x14ac:dyDescent="0.25">
      <c r="A86" s="94"/>
      <c r="B86" s="109"/>
      <c r="C86" s="63" t="s">
        <v>96</v>
      </c>
      <c r="D86" s="31" t="s">
        <v>88</v>
      </c>
      <c r="E86" s="17"/>
      <c r="F86" s="3">
        <v>1</v>
      </c>
      <c r="G86" s="3" t="s">
        <v>38</v>
      </c>
      <c r="H86" s="38">
        <v>144000</v>
      </c>
      <c r="I86" s="3" t="s">
        <v>117</v>
      </c>
      <c r="J86" s="40">
        <f t="shared" si="10"/>
        <v>144000</v>
      </c>
      <c r="K86" s="20"/>
    </row>
    <row r="87" spans="1:12" x14ac:dyDescent="0.25">
      <c r="A87" s="94"/>
      <c r="B87" s="109"/>
      <c r="C87" s="35">
        <v>5</v>
      </c>
      <c r="D87" s="31" t="s">
        <v>97</v>
      </c>
      <c r="E87" s="17" t="s">
        <v>98</v>
      </c>
      <c r="F87" s="3">
        <v>1</v>
      </c>
      <c r="G87" s="3" t="s">
        <v>38</v>
      </c>
      <c r="H87" s="38">
        <v>25000</v>
      </c>
      <c r="I87" s="3" t="s">
        <v>117</v>
      </c>
      <c r="J87" s="40">
        <f t="shared" si="10"/>
        <v>25000</v>
      </c>
      <c r="K87" s="20"/>
    </row>
    <row r="88" spans="1:12" ht="15.75" thickBot="1" x14ac:dyDescent="0.3">
      <c r="A88" s="94"/>
      <c r="B88" s="109"/>
      <c r="C88" s="43">
        <v>6</v>
      </c>
      <c r="D88" s="45" t="s">
        <v>99</v>
      </c>
      <c r="E88" s="46" t="s">
        <v>119</v>
      </c>
      <c r="F88" s="47">
        <v>30</v>
      </c>
      <c r="G88" s="47" t="s">
        <v>101</v>
      </c>
      <c r="H88" s="64">
        <v>13000</v>
      </c>
      <c r="I88" s="47" t="s">
        <v>120</v>
      </c>
      <c r="J88" s="49">
        <f t="shared" si="10"/>
        <v>390000</v>
      </c>
      <c r="K88" s="21" t="s">
        <v>121</v>
      </c>
    </row>
    <row r="89" spans="1:12" x14ac:dyDescent="0.25">
      <c r="A89" s="94"/>
      <c r="B89" s="77"/>
      <c r="C89" s="88" t="s">
        <v>122</v>
      </c>
      <c r="D89" s="88"/>
      <c r="E89" s="88"/>
      <c r="F89" s="88"/>
      <c r="G89" s="88"/>
      <c r="H89" s="88"/>
      <c r="I89" s="88"/>
      <c r="J89" s="8">
        <v>15000</v>
      </c>
      <c r="K89" s="22" t="s">
        <v>45</v>
      </c>
    </row>
    <row r="90" spans="1:12" ht="15.75" thickBot="1" x14ac:dyDescent="0.3">
      <c r="A90" s="95"/>
      <c r="B90" s="78"/>
      <c r="C90" s="79" t="s">
        <v>123</v>
      </c>
      <c r="D90" s="79"/>
      <c r="E90" s="79"/>
      <c r="F90" s="79"/>
      <c r="G90" s="79"/>
      <c r="H90" s="79"/>
      <c r="I90" s="79"/>
      <c r="J90" s="41">
        <f>SUM(J78:J88)/J89</f>
        <v>220.73333333333332</v>
      </c>
      <c r="K90" s="21" t="s">
        <v>47</v>
      </c>
      <c r="L90" s="71">
        <f>J90*$J$89</f>
        <v>3311000</v>
      </c>
    </row>
    <row r="91" spans="1:12" ht="15.75" thickBot="1" x14ac:dyDescent="0.3"/>
    <row r="92" spans="1:12" ht="14.45" customHeight="1" x14ac:dyDescent="0.25">
      <c r="A92" s="107" t="s">
        <v>124</v>
      </c>
      <c r="B92" s="120" t="s">
        <v>125</v>
      </c>
      <c r="C92" s="34">
        <v>1</v>
      </c>
      <c r="D92" s="30" t="s">
        <v>126</v>
      </c>
      <c r="E92" s="16" t="s">
        <v>127</v>
      </c>
      <c r="F92" s="6">
        <v>10000</v>
      </c>
      <c r="G92" s="6" t="s">
        <v>33</v>
      </c>
      <c r="H92" s="62">
        <f>35*3</f>
        <v>105</v>
      </c>
      <c r="I92" s="6" t="s">
        <v>33</v>
      </c>
      <c r="J92" s="39">
        <f>F92*H92</f>
        <v>1050000</v>
      </c>
      <c r="K92" s="19" t="s">
        <v>128</v>
      </c>
    </row>
    <row r="93" spans="1:12" ht="14.45" customHeight="1" x14ac:dyDescent="0.25">
      <c r="A93" s="94"/>
      <c r="B93" s="121"/>
      <c r="C93" s="35">
        <v>2</v>
      </c>
      <c r="D93" s="31" t="s">
        <v>129</v>
      </c>
      <c r="E93" s="17"/>
      <c r="F93" s="3">
        <v>10000</v>
      </c>
      <c r="G93" s="3" t="s">
        <v>33</v>
      </c>
      <c r="H93" s="38">
        <f>(1/200*7500)+(1*4500*10/1000)</f>
        <v>82.5</v>
      </c>
      <c r="I93" s="3" t="s">
        <v>33</v>
      </c>
      <c r="J93" s="40">
        <f t="shared" ref="J93:J96" si="11">F93*H93</f>
        <v>825000</v>
      </c>
      <c r="K93" s="20" t="s">
        <v>130</v>
      </c>
    </row>
    <row r="94" spans="1:12" ht="14.45" customHeight="1" x14ac:dyDescent="0.25">
      <c r="A94" s="94"/>
      <c r="B94" s="121"/>
      <c r="C94" s="35">
        <v>3</v>
      </c>
      <c r="D94" s="31" t="s">
        <v>131</v>
      </c>
      <c r="E94" s="17" t="s">
        <v>132</v>
      </c>
      <c r="F94" s="3">
        <v>10000</v>
      </c>
      <c r="G94" s="3" t="s">
        <v>33</v>
      </c>
      <c r="H94" s="38">
        <v>130</v>
      </c>
      <c r="I94" s="3" t="s">
        <v>33</v>
      </c>
      <c r="J94" s="40">
        <f t="shared" si="11"/>
        <v>1300000</v>
      </c>
      <c r="K94" s="20"/>
    </row>
    <row r="95" spans="1:12" x14ac:dyDescent="0.25">
      <c r="A95" s="94"/>
      <c r="B95" s="121"/>
      <c r="C95" s="35">
        <v>4</v>
      </c>
      <c r="D95" s="31" t="s">
        <v>133</v>
      </c>
      <c r="E95" s="17"/>
      <c r="F95" s="3">
        <v>1</v>
      </c>
      <c r="G95" s="3" t="s">
        <v>38</v>
      </c>
      <c r="H95" s="38">
        <v>230000</v>
      </c>
      <c r="I95" s="3" t="s">
        <v>117</v>
      </c>
      <c r="J95" s="40">
        <f t="shared" si="11"/>
        <v>230000</v>
      </c>
      <c r="K95" s="20"/>
    </row>
    <row r="96" spans="1:12" ht="15.75" thickBot="1" x14ac:dyDescent="0.3">
      <c r="A96" s="94"/>
      <c r="B96" s="121"/>
      <c r="C96" s="43">
        <v>5</v>
      </c>
      <c r="D96" s="45" t="s">
        <v>42</v>
      </c>
      <c r="E96" s="46"/>
      <c r="F96" s="47">
        <v>10000</v>
      </c>
      <c r="G96" s="47" t="s">
        <v>33</v>
      </c>
      <c r="H96" s="48">
        <v>300</v>
      </c>
      <c r="I96" s="47" t="s">
        <v>33</v>
      </c>
      <c r="J96" s="49">
        <f t="shared" si="11"/>
        <v>3000000</v>
      </c>
      <c r="K96" s="21"/>
    </row>
    <row r="97" spans="1:12" x14ac:dyDescent="0.25">
      <c r="A97" s="94"/>
      <c r="B97" s="118"/>
      <c r="C97" s="88" t="s">
        <v>134</v>
      </c>
      <c r="D97" s="88"/>
      <c r="E97" s="88"/>
      <c r="F97" s="88"/>
      <c r="G97" s="88"/>
      <c r="H97" s="88"/>
      <c r="I97" s="88"/>
      <c r="J97" s="8">
        <v>25000</v>
      </c>
      <c r="K97" s="22" t="s">
        <v>45</v>
      </c>
    </row>
    <row r="98" spans="1:12" x14ac:dyDescent="0.25">
      <c r="A98" s="94"/>
      <c r="B98" s="118"/>
      <c r="C98" s="73" t="s">
        <v>135</v>
      </c>
      <c r="D98" s="73"/>
      <c r="E98" s="73"/>
      <c r="F98" s="73"/>
      <c r="G98" s="73"/>
      <c r="H98" s="73"/>
      <c r="I98" s="73"/>
      <c r="J98" s="69">
        <f>(J94+J95+J96)/J97</f>
        <v>181.2</v>
      </c>
      <c r="K98" s="50" t="s">
        <v>47</v>
      </c>
      <c r="L98" s="71">
        <f>J98*$J$97</f>
        <v>4530000</v>
      </c>
    </row>
    <row r="99" spans="1:12" x14ac:dyDescent="0.25">
      <c r="A99" s="94"/>
      <c r="B99" s="118"/>
      <c r="C99" s="73" t="s">
        <v>136</v>
      </c>
      <c r="D99" s="73"/>
      <c r="E99" s="73"/>
      <c r="F99" s="73"/>
      <c r="G99" s="73"/>
      <c r="H99" s="73"/>
      <c r="I99" s="73"/>
      <c r="J99" s="69">
        <f>(H92*5000+H93*5000+H94*5000+J95+H96*5000)/J97</f>
        <v>132.69999999999999</v>
      </c>
      <c r="K99" s="50" t="s">
        <v>47</v>
      </c>
      <c r="L99" s="71">
        <f t="shared" ref="L99:L100" si="12">J99*$J$97</f>
        <v>3317499.9999999995</v>
      </c>
    </row>
    <row r="100" spans="1:12" ht="15.75" thickBot="1" x14ac:dyDescent="0.3">
      <c r="A100" s="94"/>
      <c r="B100" s="119"/>
      <c r="C100" s="122" t="s">
        <v>137</v>
      </c>
      <c r="D100" s="74"/>
      <c r="E100" s="74"/>
      <c r="F100" s="74"/>
      <c r="G100" s="74"/>
      <c r="H100" s="74"/>
      <c r="I100" s="75"/>
      <c r="J100" s="41">
        <f>(J92+J93+J95)/J97</f>
        <v>84.2</v>
      </c>
      <c r="K100" s="21" t="s">
        <v>47</v>
      </c>
      <c r="L100" s="71">
        <f t="shared" si="12"/>
        <v>2105000</v>
      </c>
    </row>
    <row r="101" spans="1:12" ht="15.75" thickBot="1" x14ac:dyDescent="0.3">
      <c r="A101" s="94"/>
      <c r="B101" s="9"/>
      <c r="C101" s="24"/>
      <c r="D101" s="24"/>
      <c r="E101" s="24"/>
      <c r="F101" s="24"/>
      <c r="G101" s="24"/>
      <c r="H101" s="24"/>
      <c r="I101" s="24"/>
      <c r="J101" s="24"/>
      <c r="K101" s="25"/>
    </row>
    <row r="102" spans="1:12" ht="14.45" customHeight="1" x14ac:dyDescent="0.25">
      <c r="A102" s="94"/>
      <c r="B102" s="117" t="s">
        <v>138</v>
      </c>
      <c r="C102" s="26">
        <v>1</v>
      </c>
      <c r="D102" s="5" t="s">
        <v>81</v>
      </c>
      <c r="E102" s="16" t="s">
        <v>139</v>
      </c>
      <c r="F102" s="6"/>
      <c r="G102" s="6"/>
      <c r="H102" s="62"/>
      <c r="I102" s="6"/>
      <c r="J102" s="39">
        <f>F102*H102</f>
        <v>0</v>
      </c>
      <c r="K102" s="19"/>
    </row>
    <row r="103" spans="1:12" x14ac:dyDescent="0.25">
      <c r="A103" s="94"/>
      <c r="B103" s="118"/>
      <c r="C103" s="23">
        <v>2</v>
      </c>
      <c r="D103" s="31" t="s">
        <v>140</v>
      </c>
      <c r="E103" s="17" t="s">
        <v>141</v>
      </c>
      <c r="F103" s="3">
        <v>4</v>
      </c>
      <c r="G103" s="3" t="s">
        <v>38</v>
      </c>
      <c r="H103" s="38">
        <v>230000</v>
      </c>
      <c r="I103" s="3" t="s">
        <v>38</v>
      </c>
      <c r="J103" s="40">
        <f t="shared" ref="J103:J104" si="13">F103*H103</f>
        <v>920000</v>
      </c>
      <c r="K103" s="20"/>
    </row>
    <row r="104" spans="1:12" x14ac:dyDescent="0.25">
      <c r="A104" s="94"/>
      <c r="B104" s="118"/>
      <c r="C104" s="23">
        <v>3</v>
      </c>
      <c r="D104" s="2" t="s">
        <v>99</v>
      </c>
      <c r="E104" s="17" t="s">
        <v>142</v>
      </c>
      <c r="F104" s="3">
        <v>50</v>
      </c>
      <c r="G104" s="3" t="s">
        <v>101</v>
      </c>
      <c r="H104" s="38">
        <v>13000</v>
      </c>
      <c r="I104" s="3" t="s">
        <v>101</v>
      </c>
      <c r="J104" s="40">
        <f t="shared" si="13"/>
        <v>650000</v>
      </c>
      <c r="K104" s="20"/>
    </row>
    <row r="105" spans="1:12" x14ac:dyDescent="0.25">
      <c r="A105" s="94"/>
      <c r="B105" s="118"/>
      <c r="C105" s="113" t="s">
        <v>112</v>
      </c>
      <c r="D105" s="114"/>
      <c r="E105" s="114"/>
      <c r="F105" s="114"/>
      <c r="G105" s="114"/>
      <c r="H105" s="114"/>
      <c r="I105" s="72"/>
      <c r="J105" s="3">
        <v>13000</v>
      </c>
      <c r="K105" s="20" t="s">
        <v>143</v>
      </c>
    </row>
    <row r="106" spans="1:12" ht="15.75" thickBot="1" x14ac:dyDescent="0.3">
      <c r="A106" s="95"/>
      <c r="B106" s="119"/>
      <c r="C106" s="115" t="s">
        <v>113</v>
      </c>
      <c r="D106" s="116"/>
      <c r="E106" s="116"/>
      <c r="F106" s="116"/>
      <c r="G106" s="116"/>
      <c r="H106" s="116"/>
      <c r="I106" s="101"/>
      <c r="J106" s="7">
        <f>SUM(J102:J104)/J105</f>
        <v>120.76923076923077</v>
      </c>
      <c r="K106" s="21" t="s">
        <v>7</v>
      </c>
      <c r="L106" s="71">
        <f>J106*$J$105</f>
        <v>1570000</v>
      </c>
    </row>
  </sheetData>
  <mergeCells count="40">
    <mergeCell ref="A92:A106"/>
    <mergeCell ref="C105:I105"/>
    <mergeCell ref="C106:I106"/>
    <mergeCell ref="B102:B106"/>
    <mergeCell ref="B92:B100"/>
    <mergeCell ref="C97:I97"/>
    <mergeCell ref="C100:I100"/>
    <mergeCell ref="C98:I98"/>
    <mergeCell ref="C99:I99"/>
    <mergeCell ref="A36:A90"/>
    <mergeCell ref="B64:B76"/>
    <mergeCell ref="C89:I89"/>
    <mergeCell ref="C90:I90"/>
    <mergeCell ref="B78:B90"/>
    <mergeCell ref="C47:I47"/>
    <mergeCell ref="C48:I48"/>
    <mergeCell ref="B36:B48"/>
    <mergeCell ref="C75:I75"/>
    <mergeCell ref="C76:I76"/>
    <mergeCell ref="B14:B20"/>
    <mergeCell ref="B26:B30"/>
    <mergeCell ref="B31:I31"/>
    <mergeCell ref="B32:I32"/>
    <mergeCell ref="A3:A12"/>
    <mergeCell ref="A14:A24"/>
    <mergeCell ref="A26:A34"/>
    <mergeCell ref="B9:I9"/>
    <mergeCell ref="B12:I12"/>
    <mergeCell ref="B21:I21"/>
    <mergeCell ref="B24:I24"/>
    <mergeCell ref="B22:I22"/>
    <mergeCell ref="B11:I11"/>
    <mergeCell ref="B10:I10"/>
    <mergeCell ref="B3:B8"/>
    <mergeCell ref="B23:I23"/>
    <mergeCell ref="B33:I33"/>
    <mergeCell ref="B34:I34"/>
    <mergeCell ref="B50:B62"/>
    <mergeCell ref="C61:I61"/>
    <mergeCell ref="C62:I62"/>
  </mergeCells>
  <pageMargins left="0.7" right="0.7" top="0.75" bottom="0.75" header="0.3" footer="0.3"/>
  <headerFooter>
    <oddHeader>&amp;L&amp;"Calibri"&amp;8&amp;K000000 Sensitivity: General&amp;1#_x000D_</oddHeader>
    <oddFooter>&amp;C_x000D_&amp;1#&amp;"Calibri"&amp;10&amp;K000000 IN-CONFIDENCE: ORGANISATION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07A53BDE12C24189BBEAA073CE2D9B" ma:contentTypeVersion="10" ma:contentTypeDescription="Create a new document." ma:contentTypeScope="" ma:versionID="33948a29e25278858c83622c095b5cee">
  <xsd:schema xmlns:xsd="http://www.w3.org/2001/XMLSchema" xmlns:xs="http://www.w3.org/2001/XMLSchema" xmlns:p="http://schemas.microsoft.com/office/2006/metadata/properties" xmlns:ns2="33b268dd-a129-4df5-9b7e-0edc38ae9f1c" xmlns:ns3="57783d8d-39ca-4f41-9e05-2d5d05d583c0" targetNamespace="http://schemas.microsoft.com/office/2006/metadata/properties" ma:root="true" ma:fieldsID="1016c791542c6906989eaf9359e47b75" ns2:_="" ns3:_="">
    <xsd:import namespace="33b268dd-a129-4df5-9b7e-0edc38ae9f1c"/>
    <xsd:import namespace="57783d8d-39ca-4f41-9e05-2d5d05d583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b268dd-a129-4df5-9b7e-0edc38ae9f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83d8d-39ca-4f41-9e05-2d5d05d583c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B2963B-E094-4978-8E83-B939B5A86A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EF85BB-A7B5-4BEE-9D1C-C8E7D56EBC6A}">
  <ds:schemaRefs>
    <ds:schemaRef ds:uri="http://schemas.openxmlformats.org/package/2006/metadata/core-properties"/>
    <ds:schemaRef ds:uri="http://schemas.microsoft.com/office/2006/documentManagement/types"/>
    <ds:schemaRef ds:uri="33b268dd-a129-4df5-9b7e-0edc38ae9f1c"/>
    <ds:schemaRef ds:uri="http://schemas.microsoft.com/office/infopath/2007/PartnerControls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57783d8d-39ca-4f41-9e05-2d5d05d583c0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AED383-C4DA-410E-92D5-D48B5664D6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b268dd-a129-4df5-9b7e-0edc38ae9f1c"/>
    <ds:schemaRef ds:uri="57783d8d-39ca-4f41-9e05-2d5d05d583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71e8007d-0344-4ee5-bb02-8f24bdb7d471}" enabled="1" method="Standard" siteId="{bb0f7126-b1c5-4f3e-8ca1-2b24f0f74620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Network Costing Zones</vt:lpstr>
      <vt:lpstr>Base Rate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Martino Adisuwono</dc:creator>
  <cp:keywords/>
  <dc:description/>
  <cp:lastModifiedBy>Beth Goodwin</cp:lastModifiedBy>
  <cp:revision/>
  <dcterms:created xsi:type="dcterms:W3CDTF">2025-06-11T02:05:00Z</dcterms:created>
  <dcterms:modified xsi:type="dcterms:W3CDTF">2025-08-15T03:44:37Z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0x010100DD07A53BDE12C24189BBEAA073CE2D9B</vt:lpwstr>
  </property>
  <property fmtid="{D5CDD505-2E9C-101B-9397-08002B2CF9AE}" pid="3" name="_dlc_DocIdItemGuid">
    <vt:lpwstr>520d4046-3cb8-4c1a-985d-db4e254e4ad2</vt:lpwstr>
  </property>
  <property fmtid="{D5CDD505-2E9C-101B-9397-08002B2CF9AE}" pid="4" name="Originator">
    <vt:lpwstr>1;#Beca|a9bbb40e-5fed-4cc0-bdb5-0fb463d1eb14</vt:lpwstr>
  </property>
  <property fmtid="{D5CDD505-2E9C-101B-9397-08002B2CF9AE}" pid="5" name="DMSMarketSegmentV2">
    <vt:lpwstr>5;#Power|def93054-ca7f-42db-8eab-5a2e2fa09364</vt:lpwstr>
  </property>
  <property fmtid="{D5CDD505-2E9C-101B-9397-08002B2CF9AE}" pid="6" name="OwningCompany">
    <vt:lpwstr>3;#Beca Limited|32943bc8-db00-41f3-beb5-5cb7e1307330</vt:lpwstr>
  </property>
  <property fmtid="{D5CDD505-2E9C-101B-9397-08002B2CF9AE}" pid="7" name="Revision_x0020_Stamp">
    <vt:lpwstr/>
  </property>
  <property fmtid="{D5CDD505-2E9C-101B-9397-08002B2CF9AE}" pid="8" name="Document_x0020_Status">
    <vt:lpwstr>2;#WIP|db997c6c-dc18-4bc4-99fc-2cbf3aaf93f9</vt:lpwstr>
  </property>
  <property fmtid="{D5CDD505-2E9C-101B-9397-08002B2CF9AE}" pid="9" name="Client_x0020_Address">
    <vt:lpwstr/>
  </property>
  <property fmtid="{D5CDD505-2E9C-101B-9397-08002B2CF9AE}" pid="10" name="Document Status">
    <vt:lpwstr>2;#WIP|db997c6c-dc18-4bc4-99fc-2cbf3aaf93f9</vt:lpwstr>
  </property>
  <property fmtid="{D5CDD505-2E9C-101B-9397-08002B2CF9AE}" pid="11" name="DMSOwningSection">
    <vt:lpwstr>4;#201 - Power BG OH - BL|f106e0ea-e167-479d-b265-92b819bf437f</vt:lpwstr>
  </property>
  <property fmtid="{D5CDD505-2E9C-101B-9397-08002B2CF9AE}" pid="12" name="DMSProjectDocumentType">
    <vt:lpwstr/>
  </property>
  <property fmtid="{D5CDD505-2E9C-101B-9397-08002B2CF9AE}" pid="13" name="Revision Stamp">
    <vt:lpwstr/>
  </property>
  <property fmtid="{D5CDD505-2E9C-101B-9397-08002B2CF9AE}" pid="14" name="Discipline">
    <vt:lpwstr/>
  </property>
  <property fmtid="{D5CDD505-2E9C-101B-9397-08002B2CF9AE}" pid="15" name="kfc07b57045244179ffa5bae4291b42d">
    <vt:lpwstr/>
  </property>
  <property fmtid="{D5CDD505-2E9C-101B-9397-08002B2CF9AE}" pid="16" name="Client Address">
    <vt:lpwstr/>
  </property>
  <property fmtid="{D5CDD505-2E9C-101B-9397-08002B2CF9AE}" pid="17" name="Folder_Number">
    <vt:lpwstr/>
  </property>
  <property fmtid="{D5CDD505-2E9C-101B-9397-08002B2CF9AE}" pid="18" name="Folder_Code">
    <vt:lpwstr/>
  </property>
  <property fmtid="{D5CDD505-2E9C-101B-9397-08002B2CF9AE}" pid="19" name="Folder_Name">
    <vt:lpwstr/>
  </property>
  <property fmtid="{D5CDD505-2E9C-101B-9397-08002B2CF9AE}" pid="20" name="Folder_Description">
    <vt:lpwstr/>
  </property>
  <property fmtid="{D5CDD505-2E9C-101B-9397-08002B2CF9AE}" pid="21" name="/Folder_Name/">
    <vt:lpwstr/>
  </property>
  <property fmtid="{D5CDD505-2E9C-101B-9397-08002B2CF9AE}" pid="22" name="/Folder_Description/">
    <vt:lpwstr/>
  </property>
  <property fmtid="{D5CDD505-2E9C-101B-9397-08002B2CF9AE}" pid="23" name="Folder_Version">
    <vt:lpwstr/>
  </property>
  <property fmtid="{D5CDD505-2E9C-101B-9397-08002B2CF9AE}" pid="24" name="Folder_VersionSeq">
    <vt:lpwstr/>
  </property>
  <property fmtid="{D5CDD505-2E9C-101B-9397-08002B2CF9AE}" pid="25" name="Folder_Manager">
    <vt:lpwstr/>
  </property>
  <property fmtid="{D5CDD505-2E9C-101B-9397-08002B2CF9AE}" pid="26" name="Folder_ManagerDesc">
    <vt:lpwstr/>
  </property>
  <property fmtid="{D5CDD505-2E9C-101B-9397-08002B2CF9AE}" pid="27" name="Folder_Storage">
    <vt:lpwstr/>
  </property>
  <property fmtid="{D5CDD505-2E9C-101B-9397-08002B2CF9AE}" pid="28" name="Folder_StorageDesc">
    <vt:lpwstr/>
  </property>
  <property fmtid="{D5CDD505-2E9C-101B-9397-08002B2CF9AE}" pid="29" name="Folder_Creator">
    <vt:lpwstr/>
  </property>
  <property fmtid="{D5CDD505-2E9C-101B-9397-08002B2CF9AE}" pid="30" name="Folder_CreatorDesc">
    <vt:lpwstr/>
  </property>
  <property fmtid="{D5CDD505-2E9C-101B-9397-08002B2CF9AE}" pid="31" name="Folder_CreateDate">
    <vt:lpwstr/>
  </property>
  <property fmtid="{D5CDD505-2E9C-101B-9397-08002B2CF9AE}" pid="32" name="Folder_Updater">
    <vt:lpwstr/>
  </property>
  <property fmtid="{D5CDD505-2E9C-101B-9397-08002B2CF9AE}" pid="33" name="Folder_UpdaterDesc">
    <vt:lpwstr/>
  </property>
  <property fmtid="{D5CDD505-2E9C-101B-9397-08002B2CF9AE}" pid="34" name="Folder_UpdateDate">
    <vt:lpwstr/>
  </property>
  <property fmtid="{D5CDD505-2E9C-101B-9397-08002B2CF9AE}" pid="35" name="Document_Number">
    <vt:lpwstr/>
  </property>
  <property fmtid="{D5CDD505-2E9C-101B-9397-08002B2CF9AE}" pid="36" name="Document_Name">
    <vt:lpwstr/>
  </property>
  <property fmtid="{D5CDD505-2E9C-101B-9397-08002B2CF9AE}" pid="37" name="Document_FileName">
    <vt:lpwstr/>
  </property>
  <property fmtid="{D5CDD505-2E9C-101B-9397-08002B2CF9AE}" pid="38" name="Document_Version">
    <vt:lpwstr/>
  </property>
  <property fmtid="{D5CDD505-2E9C-101B-9397-08002B2CF9AE}" pid="39" name="Document_VersionSeq">
    <vt:lpwstr/>
  </property>
  <property fmtid="{D5CDD505-2E9C-101B-9397-08002B2CF9AE}" pid="40" name="Document_Creator">
    <vt:lpwstr/>
  </property>
  <property fmtid="{D5CDD505-2E9C-101B-9397-08002B2CF9AE}" pid="41" name="Document_CreatorDesc">
    <vt:lpwstr/>
  </property>
  <property fmtid="{D5CDD505-2E9C-101B-9397-08002B2CF9AE}" pid="42" name="Document_CreateDate">
    <vt:lpwstr/>
  </property>
  <property fmtid="{D5CDD505-2E9C-101B-9397-08002B2CF9AE}" pid="43" name="Document_Updater">
    <vt:lpwstr/>
  </property>
  <property fmtid="{D5CDD505-2E9C-101B-9397-08002B2CF9AE}" pid="44" name="Document_UpdaterDesc">
    <vt:lpwstr/>
  </property>
  <property fmtid="{D5CDD505-2E9C-101B-9397-08002B2CF9AE}" pid="45" name="Document_UpdateDate">
    <vt:lpwstr/>
  </property>
  <property fmtid="{D5CDD505-2E9C-101B-9397-08002B2CF9AE}" pid="46" name="Document_Size">
    <vt:lpwstr/>
  </property>
  <property fmtid="{D5CDD505-2E9C-101B-9397-08002B2CF9AE}" pid="47" name="Document_Storage">
    <vt:lpwstr/>
  </property>
  <property fmtid="{D5CDD505-2E9C-101B-9397-08002B2CF9AE}" pid="48" name="Document_StorageDesc">
    <vt:lpwstr/>
  </property>
  <property fmtid="{D5CDD505-2E9C-101B-9397-08002B2CF9AE}" pid="49" name="Document_Department">
    <vt:lpwstr/>
  </property>
  <property fmtid="{D5CDD505-2E9C-101B-9397-08002B2CF9AE}" pid="50" name="Document_DepartmentDesc">
    <vt:lpwstr/>
  </property>
  <property fmtid="{D5CDD505-2E9C-101B-9397-08002B2CF9AE}" pid="51" name="MediaServiceImageTags">
    <vt:lpwstr/>
  </property>
  <property fmtid="{D5CDD505-2E9C-101B-9397-08002B2CF9AE}" pid="52" name="MSIP_Label_729a19d4-3005-49f1-9d8c-8924f528f29b_Enabled">
    <vt:lpwstr>true</vt:lpwstr>
  </property>
  <property fmtid="{D5CDD505-2E9C-101B-9397-08002B2CF9AE}" pid="53" name="MSIP_Label_729a19d4-3005-49f1-9d8c-8924f528f29b_SetDate">
    <vt:lpwstr>2025-08-06T02:32:22Z</vt:lpwstr>
  </property>
  <property fmtid="{D5CDD505-2E9C-101B-9397-08002B2CF9AE}" pid="54" name="MSIP_Label_729a19d4-3005-49f1-9d8c-8924f528f29b_Method">
    <vt:lpwstr>Standard</vt:lpwstr>
  </property>
  <property fmtid="{D5CDD505-2E9C-101B-9397-08002B2CF9AE}" pid="55" name="MSIP_Label_729a19d4-3005-49f1-9d8c-8924f528f29b_Name">
    <vt:lpwstr>Organisation</vt:lpwstr>
  </property>
  <property fmtid="{D5CDD505-2E9C-101B-9397-08002B2CF9AE}" pid="56" name="MSIP_Label_729a19d4-3005-49f1-9d8c-8924f528f29b_SiteId">
    <vt:lpwstr>01ce6efc-7935-414f-b831-2b1d356f92e4</vt:lpwstr>
  </property>
  <property fmtid="{D5CDD505-2E9C-101B-9397-08002B2CF9AE}" pid="57" name="MSIP_Label_729a19d4-3005-49f1-9d8c-8924f528f29b_ActionId">
    <vt:lpwstr>a2f83e36-c58e-45bf-9dcf-79a7b86a4e0a</vt:lpwstr>
  </property>
  <property fmtid="{D5CDD505-2E9C-101B-9397-08002B2CF9AE}" pid="58" name="MSIP_Label_729a19d4-3005-49f1-9d8c-8924f528f29b_ContentBits">
    <vt:lpwstr>2</vt:lpwstr>
  </property>
  <property fmtid="{D5CDD505-2E9C-101B-9397-08002B2CF9AE}" pid="59" name="MSIP_Label_729a19d4-3005-49f1-9d8c-8924f528f29b_Tag">
    <vt:lpwstr>10, 3, 0, 2</vt:lpwstr>
  </property>
</Properties>
</file>